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/>
  <xr:revisionPtr revIDLastSave="0" documentId="8_{924D9A66-D524-4743-9147-A05BBEA59FD8}" xr6:coauthVersionLast="47" xr6:coauthVersionMax="47" xr10:uidLastSave="{00000000-0000-0000-0000-000000000000}"/>
  <bookViews>
    <workbookView xWindow="-108" yWindow="-108" windowWidth="23256" windowHeight="12456" tabRatio="764" xr2:uid="{00000000-000D-0000-FFFF-FFFF00000000}"/>
  </bookViews>
  <sheets>
    <sheet name="ID spoločnosti" sheetId="32" r:id="rId1"/>
    <sheet name="Ročná správa-sumár" sheetId="33" state="hidden" r:id="rId2"/>
    <sheet name="§14a ods. 1 písm.a) - BA a MN" sheetId="25" r:id="rId3"/>
    <sheet name="§14a ods. 1 písm.b) - CNG a LNG" sheetId="31" r:id="rId4"/>
    <sheet name="RFNBO z výroby+SAF" sheetId="34" state="hidden" r:id="rId5"/>
    <sheet name="Kredity z E+prevod podľa §14cc" sheetId="37" state="hidden" r:id="rId6"/>
    <sheet name="Ciele" sheetId="30" r:id="rId7"/>
  </sheets>
  <definedNames>
    <definedName name="TM1REBUILDOPTION">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31" l="1"/>
  <c r="D100" i="25" l="1"/>
  <c r="E100" i="25"/>
  <c r="F100" i="25"/>
  <c r="G100" i="25"/>
  <c r="H101" i="25"/>
  <c r="I101" i="25"/>
  <c r="H102" i="25"/>
  <c r="I102" i="25" s="1"/>
  <c r="H103" i="25"/>
  <c r="I103" i="25" s="1"/>
  <c r="H104" i="25"/>
  <c r="I104" i="25" s="1"/>
  <c r="D105" i="25"/>
  <c r="E105" i="25"/>
  <c r="F105" i="25"/>
  <c r="G105" i="25"/>
  <c r="H106" i="25"/>
  <c r="I106" i="25" s="1"/>
  <c r="H107" i="25"/>
  <c r="I107" i="25" s="1"/>
  <c r="H108" i="25"/>
  <c r="I108" i="25" s="1"/>
  <c r="H109" i="25"/>
  <c r="I109" i="25" s="1"/>
  <c r="H110" i="25"/>
  <c r="I110" i="25" s="1"/>
  <c r="H111" i="25"/>
  <c r="I111" i="25" s="1"/>
  <c r="D112" i="25"/>
  <c r="E112" i="25"/>
  <c r="F112" i="25"/>
  <c r="G112" i="25"/>
  <c r="H113" i="25"/>
  <c r="I113" i="25" s="1"/>
  <c r="H114" i="25"/>
  <c r="I114" i="25" s="1"/>
  <c r="H115" i="25"/>
  <c r="I115" i="25" s="1"/>
  <c r="D116" i="25"/>
  <c r="E116" i="25"/>
  <c r="F116" i="25"/>
  <c r="G116" i="25"/>
  <c r="H117" i="25"/>
  <c r="I117" i="25"/>
  <c r="H118" i="25"/>
  <c r="I118" i="25" s="1"/>
  <c r="H119" i="25"/>
  <c r="I119" i="25" s="1"/>
  <c r="D120" i="25"/>
  <c r="E120" i="25"/>
  <c r="F120" i="25"/>
  <c r="G120" i="25"/>
  <c r="H121" i="25"/>
  <c r="I121" i="25"/>
  <c r="H122" i="25"/>
  <c r="I122" i="25" s="1"/>
  <c r="H123" i="25"/>
  <c r="I123" i="25" s="1"/>
  <c r="D124" i="25"/>
  <c r="E124" i="25"/>
  <c r="F124" i="25"/>
  <c r="G124" i="25"/>
  <c r="H125" i="25"/>
  <c r="I125" i="25" s="1"/>
  <c r="H126" i="25"/>
  <c r="I126" i="25" s="1"/>
  <c r="H127" i="25"/>
  <c r="I127" i="25" s="1"/>
  <c r="E128" i="25" l="1"/>
  <c r="F128" i="25"/>
  <c r="H100" i="25"/>
  <c r="G128" i="25"/>
  <c r="D128" i="25"/>
  <c r="G89" i="25"/>
  <c r="F89" i="25"/>
  <c r="E89" i="25"/>
  <c r="D89" i="25"/>
  <c r="G85" i="25"/>
  <c r="F85" i="25"/>
  <c r="E85" i="25"/>
  <c r="D85" i="25"/>
  <c r="G81" i="25"/>
  <c r="F81" i="25"/>
  <c r="E81" i="25"/>
  <c r="D81" i="25"/>
  <c r="G77" i="25"/>
  <c r="F77" i="25"/>
  <c r="E77" i="25"/>
  <c r="D77" i="25"/>
  <c r="E66" i="25"/>
  <c r="F66" i="25"/>
  <c r="G66" i="25"/>
  <c r="D66" i="25"/>
  <c r="E61" i="25"/>
  <c r="F61" i="25"/>
  <c r="G61" i="25"/>
  <c r="D61" i="25"/>
  <c r="D24" i="25"/>
  <c r="E24" i="25"/>
  <c r="G24" i="25"/>
  <c r="F24" i="25"/>
  <c r="G19" i="25"/>
  <c r="F19" i="25"/>
  <c r="D48" i="25"/>
  <c r="D44" i="25"/>
  <c r="D40" i="25"/>
  <c r="D36" i="25"/>
  <c r="D19" i="25"/>
  <c r="E19" i="25"/>
  <c r="H128" i="25" l="1"/>
  <c r="D31" i="25"/>
  <c r="E31" i="25"/>
  <c r="F31" i="25"/>
  <c r="G31" i="25"/>
  <c r="D32" i="25"/>
  <c r="E32" i="25"/>
  <c r="F32" i="25"/>
  <c r="G32" i="25"/>
  <c r="D33" i="25"/>
  <c r="E33" i="25"/>
  <c r="F33" i="25"/>
  <c r="G33" i="25"/>
  <c r="E30" i="25"/>
  <c r="F30" i="25"/>
  <c r="G30" i="25"/>
  <c r="D30" i="25"/>
  <c r="D29" i="25" l="1"/>
  <c r="D54" i="25" s="1"/>
  <c r="H30" i="25"/>
  <c r="I30" i="25" s="1"/>
  <c r="D31" i="37" l="1"/>
  <c r="D32" i="37"/>
  <c r="D33" i="37"/>
  <c r="D34" i="37"/>
  <c r="D35" i="37"/>
  <c r="D36" i="37"/>
  <c r="D37" i="37"/>
  <c r="D38" i="37"/>
  <c r="D29" i="37"/>
  <c r="D30" i="37"/>
  <c r="D39" i="37"/>
  <c r="D40" i="37"/>
  <c r="D41" i="37"/>
  <c r="D42" i="37"/>
  <c r="D43" i="37"/>
  <c r="D44" i="37"/>
  <c r="D45" i="37"/>
  <c r="D46" i="37"/>
  <c r="D47" i="37"/>
  <c r="D48" i="37"/>
  <c r="D49" i="37"/>
  <c r="D50" i="37"/>
  <c r="D51" i="37"/>
  <c r="D52" i="37"/>
  <c r="D53" i="37"/>
  <c r="D54" i="37"/>
  <c r="D55" i="37"/>
  <c r="D56" i="37"/>
  <c r="D57" i="37"/>
  <c r="D58" i="37"/>
  <c r="D59" i="37"/>
  <c r="D60" i="37"/>
  <c r="D61" i="37"/>
  <c r="D62" i="37"/>
  <c r="D63" i="37"/>
  <c r="D64" i="37"/>
  <c r="D65" i="37"/>
  <c r="D66" i="37"/>
  <c r="D67" i="37"/>
  <c r="D68" i="37"/>
  <c r="D69" i="37"/>
  <c r="D70" i="37"/>
  <c r="D71" i="37"/>
  <c r="D72" i="37"/>
  <c r="D73" i="37"/>
  <c r="D74" i="37"/>
  <c r="D75" i="37"/>
  <c r="D76" i="37"/>
  <c r="D77" i="37"/>
  <c r="D78" i="37"/>
  <c r="D79" i="37"/>
  <c r="D80" i="37"/>
  <c r="D81" i="37"/>
  <c r="D82" i="37"/>
  <c r="D83" i="37"/>
  <c r="D84" i="37"/>
  <c r="D85" i="37"/>
  <c r="D86" i="37"/>
  <c r="D87" i="37"/>
  <c r="D88" i="37"/>
  <c r="D89" i="37"/>
  <c r="D90" i="37"/>
  <c r="D91" i="37"/>
  <c r="D92" i="37"/>
  <c r="D93" i="37"/>
  <c r="D94" i="37"/>
  <c r="D95" i="37"/>
  <c r="D96" i="37"/>
  <c r="D97" i="37"/>
  <c r="D98" i="37"/>
  <c r="D99" i="37"/>
  <c r="D100" i="37"/>
  <c r="D101" i="37"/>
  <c r="D102" i="37"/>
  <c r="D103" i="37"/>
  <c r="D104" i="37"/>
  <c r="D105" i="37"/>
  <c r="D106" i="37"/>
  <c r="D107" i="37"/>
  <c r="D108" i="37"/>
  <c r="D109" i="37"/>
  <c r="D110" i="37"/>
  <c r="D111" i="37"/>
  <c r="D112" i="37"/>
  <c r="D113" i="37"/>
  <c r="D114" i="37"/>
  <c r="D115" i="37"/>
  <c r="D116" i="37"/>
  <c r="D117" i="37"/>
  <c r="D118" i="37"/>
  <c r="D119" i="37"/>
  <c r="D120" i="37"/>
  <c r="D121" i="37"/>
  <c r="D122" i="37"/>
  <c r="D123" i="37"/>
  <c r="D124" i="37"/>
  <c r="D125" i="37"/>
  <c r="D126" i="37"/>
  <c r="D127" i="37"/>
  <c r="D128" i="37"/>
  <c r="D129" i="37"/>
  <c r="D130" i="37"/>
  <c r="D131" i="37"/>
  <c r="D132" i="37"/>
  <c r="D133" i="37"/>
  <c r="D134" i="37"/>
  <c r="D135" i="37"/>
  <c r="D136" i="37"/>
  <c r="D137" i="37"/>
  <c r="D138" i="37"/>
  <c r="D139" i="37"/>
  <c r="D140" i="37"/>
  <c r="D141" i="37"/>
  <c r="D142" i="37"/>
  <c r="D143" i="37"/>
  <c r="D144" i="37"/>
  <c r="D145" i="37"/>
  <c r="D146" i="37"/>
  <c r="D147" i="37"/>
  <c r="D148" i="37"/>
  <c r="D149" i="37"/>
  <c r="D150" i="37"/>
  <c r="D151" i="37"/>
  <c r="D152" i="37"/>
  <c r="D153" i="37"/>
  <c r="D154" i="37"/>
  <c r="D155" i="37"/>
  <c r="D156" i="37"/>
  <c r="D157" i="37"/>
  <c r="D158" i="37"/>
  <c r="D159" i="37"/>
  <c r="D160" i="37"/>
  <c r="D161" i="37"/>
  <c r="D162" i="37"/>
  <c r="D163" i="37"/>
  <c r="D164" i="37"/>
  <c r="D165" i="37"/>
  <c r="D166" i="37"/>
  <c r="D167" i="37"/>
  <c r="D168" i="37"/>
  <c r="D169" i="37"/>
  <c r="D170" i="37"/>
  <c r="D171" i="37"/>
  <c r="D172" i="37"/>
  <c r="D173" i="37"/>
  <c r="D174" i="37"/>
  <c r="D175" i="37"/>
  <c r="D176" i="37"/>
  <c r="D177" i="37"/>
  <c r="D178" i="37"/>
  <c r="D179" i="37"/>
  <c r="D180" i="37"/>
  <c r="D181" i="37"/>
  <c r="D182" i="37"/>
  <c r="D183" i="37"/>
  <c r="D184" i="37"/>
  <c r="D185" i="37"/>
  <c r="D186" i="37"/>
  <c r="D187" i="37"/>
  <c r="D188" i="37"/>
  <c r="D189" i="37"/>
  <c r="D190" i="37"/>
  <c r="D191" i="37"/>
  <c r="D192" i="37"/>
  <c r="D193" i="37"/>
  <c r="D194" i="37"/>
  <c r="D195" i="37"/>
  <c r="D196" i="37"/>
  <c r="D197" i="37"/>
  <c r="D198" i="37"/>
  <c r="D199" i="37"/>
  <c r="D200" i="37"/>
  <c r="D201" i="37"/>
  <c r="D202" i="37"/>
  <c r="D203" i="37"/>
  <c r="D204" i="37"/>
  <c r="D205" i="37"/>
  <c r="D206" i="37"/>
  <c r="D207" i="37"/>
  <c r="D208" i="37"/>
  <c r="D209" i="37"/>
  <c r="D210" i="37"/>
  <c r="D211" i="37"/>
  <c r="D212" i="37"/>
  <c r="D213" i="37"/>
  <c r="D214" i="37"/>
  <c r="D215" i="37"/>
  <c r="D216" i="37"/>
  <c r="D217" i="37"/>
  <c r="D218" i="37"/>
  <c r="D219" i="37"/>
  <c r="D220" i="37"/>
  <c r="D221" i="37"/>
  <c r="D222" i="37"/>
  <c r="D223" i="37"/>
  <c r="D224" i="37"/>
  <c r="D225" i="37"/>
  <c r="D226" i="37"/>
  <c r="D227" i="37"/>
  <c r="D228" i="37"/>
  <c r="D229" i="37"/>
  <c r="D230" i="37"/>
  <c r="D231" i="37"/>
  <c r="D232" i="37"/>
  <c r="D233" i="37"/>
  <c r="D234" i="37"/>
  <c r="D235" i="37"/>
  <c r="D236" i="37"/>
  <c r="D237" i="37"/>
  <c r="D238" i="37"/>
  <c r="D239" i="37"/>
  <c r="D240" i="37"/>
  <c r="D241" i="37"/>
  <c r="D242" i="37"/>
  <c r="D243" i="37"/>
  <c r="D244" i="37"/>
  <c r="D245" i="37"/>
  <c r="D246" i="37"/>
  <c r="D247" i="37"/>
  <c r="D248" i="37"/>
  <c r="D249" i="37"/>
  <c r="D250" i="37"/>
  <c r="D251" i="37"/>
  <c r="D252" i="37"/>
  <c r="D253" i="37"/>
  <c r="D254" i="37"/>
  <c r="D255" i="37"/>
  <c r="D256" i="37"/>
  <c r="D257" i="37"/>
  <c r="D258" i="37"/>
  <c r="D259" i="37"/>
  <c r="D260" i="37"/>
  <c r="D261" i="37"/>
  <c r="D262" i="37"/>
  <c r="D263" i="37"/>
  <c r="D264" i="37"/>
  <c r="D265" i="37"/>
  <c r="D266" i="37"/>
  <c r="D267" i="37"/>
  <c r="D268" i="37"/>
  <c r="D269" i="37"/>
  <c r="D270" i="37"/>
  <c r="D271" i="37"/>
  <c r="D272" i="37"/>
  <c r="D273" i="37"/>
  <c r="D274" i="37"/>
  <c r="D275" i="37"/>
  <c r="D276" i="37"/>
  <c r="D277" i="37"/>
  <c r="D278" i="37"/>
  <c r="D279" i="37"/>
  <c r="D280" i="37"/>
  <c r="D281" i="37"/>
  <c r="D282" i="37"/>
  <c r="D283" i="37"/>
  <c r="D284" i="37"/>
  <c r="D285" i="37"/>
  <c r="D286" i="37"/>
  <c r="D287" i="37"/>
  <c r="D288" i="37"/>
  <c r="D289" i="37"/>
  <c r="D290" i="37"/>
  <c r="D291" i="37"/>
  <c r="D292" i="37"/>
  <c r="D293" i="37"/>
  <c r="D294" i="37"/>
  <c r="D295" i="37"/>
  <c r="D296" i="37"/>
  <c r="D297" i="37"/>
  <c r="D298" i="37"/>
  <c r="D299" i="37"/>
  <c r="D300" i="37"/>
  <c r="D301" i="37"/>
  <c r="D302" i="37"/>
  <c r="D303" i="37"/>
  <c r="D304" i="37"/>
  <c r="D305" i="37"/>
  <c r="D306" i="37"/>
  <c r="D307" i="37"/>
  <c r="D308" i="37"/>
  <c r="D309" i="37"/>
  <c r="D310" i="37"/>
  <c r="D311" i="37"/>
  <c r="D312" i="37"/>
  <c r="D313" i="37"/>
  <c r="D314" i="37"/>
  <c r="D315" i="37"/>
  <c r="D316" i="37"/>
  <c r="D317" i="37"/>
  <c r="D318" i="37"/>
  <c r="D319" i="37"/>
  <c r="D320" i="37"/>
  <c r="D321" i="37"/>
  <c r="D322" i="37"/>
  <c r="D323" i="37"/>
  <c r="D324" i="37"/>
  <c r="D325" i="37"/>
  <c r="D326" i="37"/>
  <c r="D327" i="37"/>
  <c r="D328" i="37"/>
  <c r="D329" i="37"/>
  <c r="D330" i="37"/>
  <c r="D331" i="37"/>
  <c r="D332" i="37"/>
  <c r="D333" i="37"/>
  <c r="D334" i="37"/>
  <c r="D335" i="37"/>
  <c r="D336" i="37"/>
  <c r="D337" i="37"/>
  <c r="D338" i="37"/>
  <c r="D339" i="37"/>
  <c r="D340" i="37"/>
  <c r="D341" i="37"/>
  <c r="D342" i="37"/>
  <c r="D343" i="37"/>
  <c r="D344" i="37"/>
  <c r="D345" i="37"/>
  <c r="D346" i="37"/>
  <c r="D347" i="37"/>
  <c r="D348" i="37"/>
  <c r="F28" i="37" a="1"/>
  <c r="F28" i="37" s="1"/>
  <c r="F29" i="37" a="1"/>
  <c r="F29" i="37" s="1"/>
  <c r="F30" i="37" a="1"/>
  <c r="F30" i="37" s="1"/>
  <c r="F31" i="37" a="1"/>
  <c r="F31" i="37" s="1"/>
  <c r="F32" i="37" a="1"/>
  <c r="F32" i="37" s="1"/>
  <c r="F33" i="37" a="1"/>
  <c r="F33" i="37"/>
  <c r="F34" i="37" a="1"/>
  <c r="F34" i="37"/>
  <c r="F35" i="37" a="1"/>
  <c r="F35" i="37" s="1"/>
  <c r="F36" i="37" a="1"/>
  <c r="F36" i="37" s="1"/>
  <c r="F37" i="37" a="1"/>
  <c r="F37" i="37" s="1"/>
  <c r="F38" i="37" a="1"/>
  <c r="F38" i="37" s="1"/>
  <c r="F39" i="37" a="1"/>
  <c r="F39" i="37" s="1"/>
  <c r="F40" i="37" a="1"/>
  <c r="F40" i="37" s="1"/>
  <c r="F41" i="37" a="1"/>
  <c r="F41" i="37"/>
  <c r="F42" i="37" a="1"/>
  <c r="F42" i="37" s="1"/>
  <c r="F43" i="37" a="1"/>
  <c r="F43" i="37"/>
  <c r="F44" i="37" a="1"/>
  <c r="F44" i="37" s="1"/>
  <c r="F45" i="37" a="1"/>
  <c r="F45" i="37"/>
  <c r="F46" i="37" a="1"/>
  <c r="F46" i="37" s="1"/>
  <c r="F47" i="37" a="1"/>
  <c r="F47" i="37" s="1"/>
  <c r="F48" i="37" a="1"/>
  <c r="F48" i="37" s="1"/>
  <c r="F49" i="37" a="1"/>
  <c r="F49" i="37" s="1"/>
  <c r="F50" i="37" a="1"/>
  <c r="F50" i="37" s="1"/>
  <c r="F51" i="37" a="1"/>
  <c r="F51" i="37" s="1"/>
  <c r="F52" i="37" a="1"/>
  <c r="F52" i="37" s="1"/>
  <c r="F53" i="37" a="1"/>
  <c r="F53" i="37" s="1"/>
  <c r="F54" i="37" a="1"/>
  <c r="F54" i="37" s="1"/>
  <c r="F55" i="37" a="1"/>
  <c r="F55" i="37"/>
  <c r="F56" i="37" a="1"/>
  <c r="F56" i="37" s="1"/>
  <c r="F57" i="37" a="1"/>
  <c r="F57" i="37"/>
  <c r="F58" i="37" a="1"/>
  <c r="F58" i="37" s="1"/>
  <c r="F59" i="37" a="1"/>
  <c r="F59" i="37" s="1"/>
  <c r="F60" i="37" a="1"/>
  <c r="F60" i="37" s="1"/>
  <c r="F61" i="37" a="1"/>
  <c r="F61" i="37" s="1"/>
  <c r="F62" i="37" a="1"/>
  <c r="F62" i="37" s="1"/>
  <c r="F63" i="37" a="1"/>
  <c r="F63" i="37" s="1"/>
  <c r="F64" i="37" a="1"/>
  <c r="F64" i="37" s="1"/>
  <c r="F65" i="37" a="1"/>
  <c r="F65" i="37" s="1"/>
  <c r="F66" i="37" a="1"/>
  <c r="F66" i="37" s="1"/>
  <c r="F67" i="37" a="1"/>
  <c r="F67" i="37"/>
  <c r="F68" i="37" a="1"/>
  <c r="F68" i="37" s="1"/>
  <c r="F69" i="37" a="1"/>
  <c r="F69" i="37" s="1"/>
  <c r="F70" i="37" a="1"/>
  <c r="F70" i="37" s="1"/>
  <c r="F71" i="37" a="1"/>
  <c r="F71" i="37" s="1"/>
  <c r="F72" i="37" a="1"/>
  <c r="F72" i="37"/>
  <c r="F73" i="37" a="1"/>
  <c r="F73" i="37" s="1"/>
  <c r="F74" i="37" a="1"/>
  <c r="F74" i="37" s="1"/>
  <c r="F75" i="37" a="1"/>
  <c r="F75" i="37"/>
  <c r="F76" i="37" a="1"/>
  <c r="F76" i="37" s="1"/>
  <c r="F77" i="37" a="1"/>
  <c r="F77" i="37" s="1"/>
  <c r="F78" i="37" a="1"/>
  <c r="F78" i="37" s="1"/>
  <c r="F79" i="37" a="1"/>
  <c r="F79" i="37" s="1"/>
  <c r="F80" i="37" a="1"/>
  <c r="F80" i="37" s="1"/>
  <c r="F81" i="37" a="1"/>
  <c r="F81" i="37" s="1"/>
  <c r="F82" i="37" a="1"/>
  <c r="F82" i="37"/>
  <c r="F83" i="37" a="1"/>
  <c r="F83" i="37"/>
  <c r="F84" i="37" a="1"/>
  <c r="F84" i="37" s="1"/>
  <c r="F85" i="37" a="1"/>
  <c r="F85" i="37"/>
  <c r="F86" i="37" a="1"/>
  <c r="F86" i="37" s="1"/>
  <c r="F87" i="37" a="1"/>
  <c r="F87" i="37" s="1"/>
  <c r="F88" i="37" a="1"/>
  <c r="F88" i="37" s="1"/>
  <c r="F89" i="37" a="1"/>
  <c r="F89" i="37" s="1"/>
  <c r="F90" i="37" a="1"/>
  <c r="F90" i="37" s="1"/>
  <c r="F91" i="37" a="1"/>
  <c r="F91" i="37" s="1"/>
  <c r="F92" i="37" a="1"/>
  <c r="F92" i="37" s="1"/>
  <c r="F93" i="37" a="1"/>
  <c r="F93" i="37" s="1"/>
  <c r="F94" i="37" a="1"/>
  <c r="F94" i="37" s="1"/>
  <c r="F95" i="37" a="1"/>
  <c r="F95" i="37"/>
  <c r="F96" i="37" a="1"/>
  <c r="F96" i="37" s="1"/>
  <c r="F97" i="37" a="1"/>
  <c r="F97" i="37"/>
  <c r="F98" i="37" a="1"/>
  <c r="F98" i="37" s="1"/>
  <c r="F99" i="37" a="1"/>
  <c r="F99" i="37" s="1"/>
  <c r="F100" i="37" a="1"/>
  <c r="F100" i="37" s="1"/>
  <c r="F101" i="37" a="1"/>
  <c r="F101" i="37" s="1"/>
  <c r="F102" i="37" a="1"/>
  <c r="F102" i="37" s="1"/>
  <c r="F103" i="37" a="1"/>
  <c r="F103" i="37" s="1"/>
  <c r="F104" i="37" a="1"/>
  <c r="F104" i="37" s="1"/>
  <c r="F105" i="37" a="1"/>
  <c r="F105" i="37" s="1"/>
  <c r="F106" i="37" a="1"/>
  <c r="F106" i="37"/>
  <c r="F107" i="37" a="1"/>
  <c r="F107" i="37" s="1"/>
  <c r="F108" i="37" a="1"/>
  <c r="F108" i="37" s="1"/>
  <c r="F109" i="37" a="1"/>
  <c r="F109" i="37" s="1"/>
  <c r="F110" i="37" a="1"/>
  <c r="F110" i="37" s="1"/>
  <c r="F111" i="37" a="1"/>
  <c r="F111" i="37" s="1"/>
  <c r="F112" i="37" a="1"/>
  <c r="F112" i="37" s="1"/>
  <c r="F113" i="37" a="1"/>
  <c r="F113" i="37"/>
  <c r="F114" i="37" a="1"/>
  <c r="F114" i="37" s="1"/>
  <c r="F115" i="37" a="1"/>
  <c r="F115" i="37" s="1"/>
  <c r="F116" i="37" a="1"/>
  <c r="F116" i="37" s="1"/>
  <c r="F117" i="37" a="1"/>
  <c r="F117" i="37"/>
  <c r="F118" i="37" a="1"/>
  <c r="F118" i="37" s="1"/>
  <c r="F119" i="37" a="1"/>
  <c r="F119" i="37" s="1"/>
  <c r="F120" i="37" a="1"/>
  <c r="F120" i="37" s="1"/>
  <c r="F121" i="37" a="1"/>
  <c r="F121" i="37" s="1"/>
  <c r="F122" i="37" a="1"/>
  <c r="F122" i="37"/>
  <c r="F123" i="37" a="1"/>
  <c r="F123" i="37"/>
  <c r="F124" i="37" a="1"/>
  <c r="F124" i="37" s="1"/>
  <c r="F125" i="37" a="1"/>
  <c r="F125" i="37" s="1"/>
  <c r="F126" i="37" a="1"/>
  <c r="F126" i="37" s="1"/>
  <c r="F127" i="37" a="1"/>
  <c r="F127" i="37" s="1"/>
  <c r="F128" i="37" a="1"/>
  <c r="F128" i="37" s="1"/>
  <c r="F129" i="37" a="1"/>
  <c r="F129" i="37"/>
  <c r="F130" i="37" a="1"/>
  <c r="F130" i="37" s="1"/>
  <c r="F131" i="37" a="1"/>
  <c r="F131" i="37" s="1"/>
  <c r="F132" i="37" a="1"/>
  <c r="F132" i="37" s="1"/>
  <c r="F133" i="37" a="1"/>
  <c r="F133" i="37"/>
  <c r="F134" i="37" a="1"/>
  <c r="F134" i="37" s="1"/>
  <c r="F135" i="37" a="1"/>
  <c r="F135" i="37"/>
  <c r="F136" i="37" a="1"/>
  <c r="F136" i="37" s="1"/>
  <c r="F137" i="37" a="1"/>
  <c r="F137" i="37"/>
  <c r="F138" i="37" a="1"/>
  <c r="F138" i="37"/>
  <c r="F139" i="37" a="1"/>
  <c r="F139" i="37" s="1"/>
  <c r="F140" i="37" a="1"/>
  <c r="F140" i="37" s="1"/>
  <c r="F141" i="37" a="1"/>
  <c r="F141" i="37" s="1"/>
  <c r="F142" i="37" a="1"/>
  <c r="F142" i="37" s="1"/>
  <c r="F143" i="37" a="1"/>
  <c r="F143" i="37" s="1"/>
  <c r="F144" i="37" a="1"/>
  <c r="F144" i="37"/>
  <c r="F145" i="37" a="1"/>
  <c r="F145" i="37"/>
  <c r="F146" i="37" a="1"/>
  <c r="F146" i="37" s="1"/>
  <c r="F147" i="37" a="1"/>
  <c r="F147" i="37" s="1"/>
  <c r="F148" i="37" a="1"/>
  <c r="F148" i="37" s="1"/>
  <c r="F149" i="37" a="1"/>
  <c r="F149" i="37" s="1"/>
  <c r="F150" i="37" a="1"/>
  <c r="F150" i="37" s="1"/>
  <c r="F151" i="37" a="1"/>
  <c r="F151" i="37" s="1"/>
  <c r="F152" i="37" a="1"/>
  <c r="F152" i="37" s="1"/>
  <c r="F153" i="37" a="1"/>
  <c r="F153" i="37" s="1"/>
  <c r="F154" i="37" a="1"/>
  <c r="F154" i="37" s="1"/>
  <c r="F155" i="37" a="1"/>
  <c r="F155" i="37"/>
  <c r="F156" i="37" a="1"/>
  <c r="F156" i="37" s="1"/>
  <c r="F157" i="37" a="1"/>
  <c r="F157" i="37" s="1"/>
  <c r="F158" i="37" a="1"/>
  <c r="F158" i="37" s="1"/>
  <c r="F159" i="37" a="1"/>
  <c r="F159" i="37" s="1"/>
  <c r="F160" i="37" a="1"/>
  <c r="F160" i="37" s="1"/>
  <c r="F161" i="37" a="1"/>
  <c r="F161" i="37" s="1"/>
  <c r="F162" i="37" a="1"/>
  <c r="F162" i="37"/>
  <c r="F163" i="37" a="1"/>
  <c r="F163" i="37" s="1"/>
  <c r="F164" i="37" a="1"/>
  <c r="F164" i="37" s="1"/>
  <c r="F165" i="37" a="1"/>
  <c r="F165" i="37" s="1"/>
  <c r="F166" i="37" a="1"/>
  <c r="F166" i="37" s="1"/>
  <c r="F167" i="37" a="1"/>
  <c r="F167" i="37"/>
  <c r="F168" i="37" a="1"/>
  <c r="F168" i="37"/>
  <c r="F169" i="37" a="1"/>
  <c r="F169" i="37" s="1"/>
  <c r="F170" i="37" a="1"/>
  <c r="F170" i="37" s="1"/>
  <c r="F171" i="37" a="1"/>
  <c r="F171" i="37" s="1"/>
  <c r="F172" i="37" a="1"/>
  <c r="F172" i="37" s="1"/>
  <c r="F173" i="37" a="1"/>
  <c r="F173" i="37"/>
  <c r="F174" i="37" a="1"/>
  <c r="F174" i="37" s="1"/>
  <c r="F175" i="37" a="1"/>
  <c r="F175" i="37" s="1"/>
  <c r="F176" i="37" a="1"/>
  <c r="F176" i="37" s="1"/>
  <c r="F177" i="37" a="1"/>
  <c r="F177" i="37"/>
  <c r="F178" i="37" a="1"/>
  <c r="F178" i="37" s="1"/>
  <c r="F179" i="37" a="1"/>
  <c r="F179" i="37" s="1"/>
  <c r="F180" i="37" a="1"/>
  <c r="F180" i="37" s="1"/>
  <c r="F181" i="37" a="1"/>
  <c r="F181" i="37" s="1"/>
  <c r="F182" i="37" a="1"/>
  <c r="F182" i="37" s="1"/>
  <c r="F183" i="37" a="1"/>
  <c r="F183" i="37" s="1"/>
  <c r="F184" i="37" a="1"/>
  <c r="F184" i="37"/>
  <c r="F185" i="37" a="1"/>
  <c r="F185" i="37" s="1"/>
  <c r="F186" i="37" a="1"/>
  <c r="F186" i="37" s="1"/>
  <c r="F187" i="37" a="1"/>
  <c r="F187" i="37" s="1"/>
  <c r="F188" i="37" a="1"/>
  <c r="F188" i="37" s="1"/>
  <c r="F189" i="37" a="1"/>
  <c r="F189" i="37" s="1"/>
  <c r="F190" i="37" a="1"/>
  <c r="F190" i="37" s="1"/>
  <c r="F191" i="37" a="1"/>
  <c r="F191" i="37" s="1"/>
  <c r="F192" i="37" a="1"/>
  <c r="F192" i="37" s="1"/>
  <c r="F193" i="37" a="1"/>
  <c r="F193" i="37" s="1"/>
  <c r="F194" i="37" a="1"/>
  <c r="F194" i="37" s="1"/>
  <c r="F195" i="37" a="1"/>
  <c r="F195" i="37" s="1"/>
  <c r="F196" i="37" a="1"/>
  <c r="F196" i="37" s="1"/>
  <c r="F197" i="37" a="1"/>
  <c r="F197" i="37" s="1"/>
  <c r="F198" i="37" a="1"/>
  <c r="F198" i="37" s="1"/>
  <c r="F199" i="37" a="1"/>
  <c r="F199" i="37" s="1"/>
  <c r="F200" i="37" a="1"/>
  <c r="F200" i="37" s="1"/>
  <c r="F201" i="37" a="1"/>
  <c r="F201" i="37" s="1"/>
  <c r="F202" i="37" a="1"/>
  <c r="F202" i="37" s="1"/>
  <c r="F203" i="37" a="1"/>
  <c r="F203" i="37" s="1"/>
  <c r="F204" i="37" a="1"/>
  <c r="F204" i="37" s="1"/>
  <c r="F205" i="37" a="1"/>
  <c r="F205" i="37" s="1"/>
  <c r="F206" i="37" a="1"/>
  <c r="F206" i="37" s="1"/>
  <c r="F207" i="37" a="1"/>
  <c r="F207" i="37" s="1"/>
  <c r="F208" i="37" a="1"/>
  <c r="F208" i="37" s="1"/>
  <c r="F209" i="37" a="1"/>
  <c r="F209" i="37" s="1"/>
  <c r="F210" i="37" a="1"/>
  <c r="F210" i="37" s="1"/>
  <c r="F211" i="37" a="1"/>
  <c r="F211" i="37" s="1"/>
  <c r="F212" i="37" a="1"/>
  <c r="F212" i="37" s="1"/>
  <c r="F213" i="37" a="1"/>
  <c r="F213" i="37" s="1"/>
  <c r="F214" i="37" a="1"/>
  <c r="F214" i="37" s="1"/>
  <c r="F215" i="37" a="1"/>
  <c r="F215" i="37" s="1"/>
  <c r="F216" i="37" a="1"/>
  <c r="F216" i="37" s="1"/>
  <c r="F217" i="37" a="1"/>
  <c r="F217" i="37" s="1"/>
  <c r="F218" i="37" a="1"/>
  <c r="F218" i="37" s="1"/>
  <c r="F219" i="37" a="1"/>
  <c r="F219" i="37" s="1"/>
  <c r="F220" i="37" a="1"/>
  <c r="F220" i="37" s="1"/>
  <c r="F221" i="37" a="1"/>
  <c r="F221" i="37" s="1"/>
  <c r="F222" i="37" a="1"/>
  <c r="F222" i="37" s="1"/>
  <c r="F223" i="37" a="1"/>
  <c r="F223" i="37" s="1"/>
  <c r="F224" i="37" a="1"/>
  <c r="F224" i="37" s="1"/>
  <c r="F225" i="37" a="1"/>
  <c r="F225" i="37" s="1"/>
  <c r="F226" i="37" a="1"/>
  <c r="F226" i="37" s="1"/>
  <c r="F227" i="37" a="1"/>
  <c r="F227" i="37" s="1"/>
  <c r="F228" i="37" a="1"/>
  <c r="F228" i="37" s="1"/>
  <c r="F229" i="37" a="1"/>
  <c r="F229" i="37" s="1"/>
  <c r="F230" i="37" a="1"/>
  <c r="F230" i="37" s="1"/>
  <c r="F231" i="37" a="1"/>
  <c r="F231" i="37" s="1"/>
  <c r="F232" i="37" a="1"/>
  <c r="F232" i="37" s="1"/>
  <c r="F233" i="37" a="1"/>
  <c r="F233" i="37" s="1"/>
  <c r="F234" i="37" a="1"/>
  <c r="F234" i="37" s="1"/>
  <c r="F235" i="37" a="1"/>
  <c r="F235" i="37" s="1"/>
  <c r="F236" i="37" a="1"/>
  <c r="F236" i="37" s="1"/>
  <c r="F237" i="37" a="1"/>
  <c r="F237" i="37" s="1"/>
  <c r="F238" i="37" a="1"/>
  <c r="F238" i="37" s="1"/>
  <c r="F239" i="37" a="1"/>
  <c r="F239" i="37"/>
  <c r="F240" i="37" a="1"/>
  <c r="F240" i="37" s="1"/>
  <c r="F241" i="37" a="1"/>
  <c r="F241" i="37" s="1"/>
  <c r="F242" i="37" a="1"/>
  <c r="F242" i="37" s="1"/>
  <c r="F243" i="37" a="1"/>
  <c r="F243" i="37" s="1"/>
  <c r="F244" i="37" a="1"/>
  <c r="F244" i="37" s="1"/>
  <c r="F245" i="37" a="1"/>
  <c r="F245" i="37"/>
  <c r="F246" i="37" a="1"/>
  <c r="F246" i="37" s="1"/>
  <c r="F247" i="37" a="1"/>
  <c r="F247" i="37"/>
  <c r="F248" i="37" a="1"/>
  <c r="F248" i="37"/>
  <c r="F249" i="37" a="1"/>
  <c r="F249" i="37"/>
  <c r="F250" i="37" a="1"/>
  <c r="F250" i="37" s="1"/>
  <c r="F251" i="37" a="1"/>
  <c r="F251" i="37" s="1"/>
  <c r="F252" i="37" a="1"/>
  <c r="F252" i="37" s="1"/>
  <c r="F253" i="37" a="1"/>
  <c r="F253" i="37" s="1"/>
  <c r="F254" i="37" a="1"/>
  <c r="F254" i="37" s="1"/>
  <c r="F255" i="37" a="1"/>
  <c r="F255" i="37"/>
  <c r="F256" i="37" a="1"/>
  <c r="F256" i="37" s="1"/>
  <c r="F257" i="37" a="1"/>
  <c r="F257" i="37" s="1"/>
  <c r="F258" i="37" a="1"/>
  <c r="F258" i="37"/>
  <c r="F259" i="37" a="1"/>
  <c r="F259" i="37"/>
  <c r="F260" i="37" a="1"/>
  <c r="F260" i="37" s="1"/>
  <c r="F261" i="37" a="1"/>
  <c r="F261" i="37"/>
  <c r="F262" i="37" a="1"/>
  <c r="F262" i="37" s="1"/>
  <c r="F263" i="37" a="1"/>
  <c r="F263" i="37" s="1"/>
  <c r="F264" i="37" a="1"/>
  <c r="F264" i="37" s="1"/>
  <c r="F265" i="37" a="1"/>
  <c r="F265" i="37" s="1"/>
  <c r="F266" i="37" a="1"/>
  <c r="F266" i="37"/>
  <c r="F267" i="37" a="1"/>
  <c r="F267" i="37" s="1"/>
  <c r="F268" i="37" a="1"/>
  <c r="F268" i="37" s="1"/>
  <c r="F269" i="37" a="1"/>
  <c r="F269" i="37" s="1"/>
  <c r="F270" i="37" a="1"/>
  <c r="F270" i="37" s="1"/>
  <c r="F271" i="37" a="1"/>
  <c r="F271" i="37"/>
  <c r="F272" i="37" a="1"/>
  <c r="F272" i="37" s="1"/>
  <c r="F273" i="37" a="1"/>
  <c r="F273" i="37" s="1"/>
  <c r="F274" i="37" a="1"/>
  <c r="F274" i="37" s="1"/>
  <c r="F275" i="37" a="1"/>
  <c r="F275" i="37" s="1"/>
  <c r="F276" i="37" a="1"/>
  <c r="F276" i="37" s="1"/>
  <c r="F277" i="37" a="1"/>
  <c r="F277" i="37"/>
  <c r="F278" i="37" a="1"/>
  <c r="F278" i="37" s="1"/>
  <c r="F279" i="37" a="1"/>
  <c r="F279" i="37" s="1"/>
  <c r="F280" i="37" a="1"/>
  <c r="F280" i="37"/>
  <c r="F281" i="37" a="1"/>
  <c r="F281" i="37" s="1"/>
  <c r="F282" i="37" a="1"/>
  <c r="F282" i="37"/>
  <c r="F283" i="37" a="1"/>
  <c r="F283" i="37" s="1"/>
  <c r="F284" i="37" a="1"/>
  <c r="F284" i="37" s="1"/>
  <c r="F285" i="37" a="1"/>
  <c r="F285" i="37"/>
  <c r="F286" i="37" a="1"/>
  <c r="F286" i="37" s="1"/>
  <c r="F287" i="37" a="1"/>
  <c r="F287" i="37" s="1"/>
  <c r="F288" i="37" a="1"/>
  <c r="F288" i="37" s="1"/>
  <c r="F289" i="37" a="1"/>
  <c r="F289" i="37"/>
  <c r="F290" i="37" a="1"/>
  <c r="F290" i="37" s="1"/>
  <c r="F291" i="37" a="1"/>
  <c r="F291" i="37" s="1"/>
  <c r="F292" i="37" a="1"/>
  <c r="F292" i="37" s="1"/>
  <c r="F293" i="37" a="1"/>
  <c r="F293" i="37" s="1"/>
  <c r="F294" i="37" a="1"/>
  <c r="F294" i="37" s="1"/>
  <c r="F295" i="37" a="1"/>
  <c r="F295" i="37" s="1"/>
  <c r="F296" i="37" a="1"/>
  <c r="F296" i="37"/>
  <c r="F297" i="37" a="1"/>
  <c r="F297" i="37" s="1"/>
  <c r="F298" i="37" a="1"/>
  <c r="F298" i="37" s="1"/>
  <c r="F299" i="37" a="1"/>
  <c r="F299" i="37" s="1"/>
  <c r="F300" i="37" a="1"/>
  <c r="F300" i="37" s="1"/>
  <c r="F301" i="37" a="1"/>
  <c r="F301" i="37"/>
  <c r="F302" i="37" a="1"/>
  <c r="F302" i="37" s="1"/>
  <c r="F303" i="37" a="1"/>
  <c r="F303" i="37" s="1"/>
  <c r="F304" i="37" a="1"/>
  <c r="F304" i="37" s="1"/>
  <c r="F305" i="37" a="1"/>
  <c r="F305" i="37" s="1"/>
  <c r="F306" i="37" a="1"/>
  <c r="F306" i="37" s="1"/>
  <c r="F307" i="37" a="1"/>
  <c r="F307" i="37"/>
  <c r="F308" i="37" a="1"/>
  <c r="F308" i="37" s="1"/>
  <c r="F309" i="37" a="1"/>
  <c r="F309" i="37" s="1"/>
  <c r="F310" i="37" a="1"/>
  <c r="F310" i="37" s="1"/>
  <c r="F311" i="37" a="1"/>
  <c r="F311" i="37"/>
  <c r="F312" i="37" a="1"/>
  <c r="F312" i="37" s="1"/>
  <c r="F313" i="37" a="1"/>
  <c r="F313" i="37" s="1"/>
  <c r="F314" i="37" a="1"/>
  <c r="F314" i="37"/>
  <c r="F315" i="37" a="1"/>
  <c r="F315" i="37"/>
  <c r="F316" i="37" a="1"/>
  <c r="F316" i="37" s="1"/>
  <c r="F317" i="37" a="1"/>
  <c r="F317" i="37" s="1"/>
  <c r="F318" i="37" a="1"/>
  <c r="F318" i="37" s="1"/>
  <c r="F319" i="37" a="1"/>
  <c r="F319" i="37" s="1"/>
  <c r="F320" i="37" a="1"/>
  <c r="F320" i="37"/>
  <c r="F321" i="37" a="1"/>
  <c r="F321" i="37" s="1"/>
  <c r="F322" i="37" a="1"/>
  <c r="F322" i="37"/>
  <c r="F323" i="37" a="1"/>
  <c r="F323" i="37" s="1"/>
  <c r="F324" i="37" a="1"/>
  <c r="F324" i="37" s="1"/>
  <c r="F325" i="37" a="1"/>
  <c r="F325" i="37" s="1"/>
  <c r="F326" i="37" a="1"/>
  <c r="F326" i="37" s="1"/>
  <c r="F327" i="37" a="1"/>
  <c r="F327" i="37" s="1"/>
  <c r="F328" i="37" a="1"/>
  <c r="F328" i="37" s="1"/>
  <c r="F329" i="37" a="1"/>
  <c r="F329" i="37" s="1"/>
  <c r="F330" i="37" a="1"/>
  <c r="F330" i="37"/>
  <c r="F331" i="37" a="1"/>
  <c r="F331" i="37"/>
  <c r="F332" i="37" a="1"/>
  <c r="F332" i="37" s="1"/>
  <c r="F333" i="37" a="1"/>
  <c r="F333" i="37" s="1"/>
  <c r="F334" i="37" a="1"/>
  <c r="F334" i="37" s="1"/>
  <c r="F335" i="37" a="1"/>
  <c r="F335" i="37" s="1"/>
  <c r="F336" i="37" a="1"/>
  <c r="F336" i="37"/>
  <c r="F337" i="37" a="1"/>
  <c r="F337" i="37" s="1"/>
  <c r="F338" i="37" a="1"/>
  <c r="F338" i="37" s="1"/>
  <c r="F339" i="37" a="1"/>
  <c r="F339" i="37" s="1"/>
  <c r="F340" i="37" a="1"/>
  <c r="F340" i="37" s="1"/>
  <c r="F341" i="37" a="1"/>
  <c r="F341" i="37"/>
  <c r="F342" i="37" a="1"/>
  <c r="F342" i="37" s="1"/>
  <c r="F343" i="37" a="1"/>
  <c r="F343" i="37"/>
  <c r="F344" i="37" a="1"/>
  <c r="F344" i="37" s="1"/>
  <c r="F345" i="37" a="1"/>
  <c r="F345" i="37" s="1"/>
  <c r="F346" i="37" a="1"/>
  <c r="F346" i="37" s="1"/>
  <c r="F347" i="37" a="1"/>
  <c r="F347" i="37" s="1"/>
  <c r="F348" i="37" a="1"/>
  <c r="F348" i="37" s="1"/>
  <c r="F27" i="37" a="1"/>
  <c r="F27" i="37" s="1"/>
  <c r="E19" i="37"/>
  <c r="D27" i="37"/>
  <c r="E8" i="37" l="1"/>
  <c r="D28" i="37"/>
  <c r="E13" i="37" l="1"/>
  <c r="E27" i="33" s="1"/>
  <c r="E10" i="37"/>
  <c r="E24" i="33" s="1"/>
  <c r="E20" i="37"/>
  <c r="E30" i="33" s="1"/>
  <c r="E21" i="37"/>
  <c r="E31" i="33" s="1"/>
  <c r="E23" i="37"/>
  <c r="E33" i="33" s="1"/>
  <c r="E24" i="37"/>
  <c r="E34" i="33" s="1"/>
  <c r="E22" i="33" l="1"/>
  <c r="E29" i="33"/>
  <c r="E11" i="37"/>
  <c r="E25" i="33" s="1"/>
  <c r="E9" i="37"/>
  <c r="E23" i="33" s="1"/>
  <c r="E65" i="33" s="1"/>
  <c r="E22" i="37"/>
  <c r="E32" i="33" s="1"/>
  <c r="E66" i="33"/>
  <c r="E69" i="33"/>
  <c r="E12" i="37"/>
  <c r="E26" i="33" s="1"/>
  <c r="E67" i="33" l="1"/>
  <c r="E64" i="33"/>
  <c r="E68" i="33"/>
  <c r="F7" i="34"/>
  <c r="F8" i="34" l="1"/>
  <c r="G8" i="34" s="1"/>
  <c r="G7" i="34"/>
  <c r="G5" i="34"/>
  <c r="F5" i="34"/>
  <c r="G4" i="34"/>
  <c r="F4" i="34"/>
  <c r="E18" i="33" l="1"/>
  <c r="E59" i="33" s="1"/>
  <c r="E17" i="33"/>
  <c r="D52" i="25" l="1"/>
  <c r="D55" i="25" s="1"/>
  <c r="E14" i="33"/>
  <c r="E13" i="33"/>
  <c r="E12" i="33"/>
  <c r="E11" i="33"/>
  <c r="E10" i="33"/>
  <c r="E9" i="33"/>
  <c r="E8" i="33"/>
  <c r="D22" i="31" l="1"/>
  <c r="D43" i="31"/>
  <c r="D44" i="31" s="1"/>
  <c r="E43" i="31"/>
  <c r="E44" i="31" s="1"/>
  <c r="D93" i="25" l="1"/>
  <c r="D96" i="25" s="1"/>
  <c r="H26" i="25" l="1"/>
  <c r="I26" i="25" s="1"/>
  <c r="H25" i="25"/>
  <c r="I25" i="25" s="1"/>
  <c r="H23" i="25"/>
  <c r="H18" i="25"/>
  <c r="H22" i="25"/>
  <c r="I22" i="25" s="1"/>
  <c r="H21" i="25"/>
  <c r="H20" i="25"/>
  <c r="H34" i="25" l="1"/>
  <c r="I34" i="25" s="1"/>
  <c r="H35" i="25"/>
  <c r="I35" i="25" s="1"/>
  <c r="H76" i="25"/>
  <c r="I76" i="25" s="1"/>
  <c r="L3" i="30" l="1"/>
  <c r="I20" i="25" l="1"/>
  <c r="H38" i="31" l="1"/>
  <c r="I38" i="31" s="1"/>
  <c r="E6" i="31" l="1"/>
  <c r="E6" i="25"/>
  <c r="G22" i="31"/>
  <c r="G23" i="31" s="1"/>
  <c r="F22" i="31"/>
  <c r="F23" i="31" s="1"/>
  <c r="E22" i="31"/>
  <c r="E23" i="31" s="1"/>
  <c r="H21" i="31"/>
  <c r="I21" i="31" s="1"/>
  <c r="H20" i="31"/>
  <c r="I20" i="31" s="1"/>
  <c r="H19" i="31"/>
  <c r="I19" i="31" s="1"/>
  <c r="H18" i="31"/>
  <c r="I18" i="31" s="1"/>
  <c r="H17" i="31"/>
  <c r="I17" i="31" s="1"/>
  <c r="H16" i="31"/>
  <c r="G33" i="31"/>
  <c r="G34" i="31" s="1"/>
  <c r="F33" i="31"/>
  <c r="F34" i="31" s="1"/>
  <c r="E33" i="31"/>
  <c r="E34" i="31" s="1"/>
  <c r="D33" i="31"/>
  <c r="H32" i="31"/>
  <c r="I32" i="31" s="1"/>
  <c r="H31" i="31"/>
  <c r="I31" i="31" s="1"/>
  <c r="H30" i="31"/>
  <c r="I30" i="31" s="1"/>
  <c r="H29" i="31"/>
  <c r="I29" i="31" s="1"/>
  <c r="H28" i="31"/>
  <c r="I28" i="31" s="1"/>
  <c r="G43" i="31"/>
  <c r="G44" i="31" s="1"/>
  <c r="F43" i="31"/>
  <c r="F44" i="31" s="1"/>
  <c r="H42" i="31"/>
  <c r="I42" i="31" s="1"/>
  <c r="H41" i="31"/>
  <c r="I41" i="31" s="1"/>
  <c r="H40" i="31"/>
  <c r="I40" i="31" s="1"/>
  <c r="H39" i="31"/>
  <c r="I39" i="31" s="1"/>
  <c r="H37" i="31"/>
  <c r="I47" i="31" l="1"/>
  <c r="E45" i="33" s="1"/>
  <c r="I50" i="31"/>
  <c r="E48" i="33" s="1"/>
  <c r="I48" i="31"/>
  <c r="E46" i="33" s="1"/>
  <c r="I49" i="31"/>
  <c r="I51" i="31"/>
  <c r="E49" i="33" s="1"/>
  <c r="E12" i="25"/>
  <c r="H39" i="33" s="1"/>
  <c r="E11" i="25"/>
  <c r="H40" i="33" s="1"/>
  <c r="E11" i="31"/>
  <c r="E12" i="31"/>
  <c r="E9" i="31"/>
  <c r="H48" i="33" s="1"/>
  <c r="E8" i="31"/>
  <c r="H46" i="33" s="1"/>
  <c r="E10" i="31"/>
  <c r="H47" i="33" s="1"/>
  <c r="D23" i="31"/>
  <c r="H23" i="31" s="1"/>
  <c r="I23" i="31" s="1"/>
  <c r="H22" i="31"/>
  <c r="E8" i="25"/>
  <c r="H38" i="33" s="1"/>
  <c r="H33" i="31"/>
  <c r="D34" i="31"/>
  <c r="H34" i="31" s="1"/>
  <c r="I34" i="31" s="1"/>
  <c r="H43" i="31"/>
  <c r="H44" i="31"/>
  <c r="I44" i="31" s="1"/>
  <c r="I52" i="31" l="1"/>
  <c r="E47" i="33"/>
  <c r="I53" i="31"/>
  <c r="I54" i="31" l="1"/>
  <c r="I65" i="31" s="1"/>
  <c r="E14" i="25"/>
  <c r="I58" i="31" l="1"/>
  <c r="I59" i="31" s="1"/>
  <c r="I56" i="31"/>
  <c r="I57" i="31" s="1"/>
  <c r="I68" i="31"/>
  <c r="F9" i="31"/>
  <c r="I48" i="33" s="1"/>
  <c r="E50" i="33"/>
  <c r="I71" i="31"/>
  <c r="I72" i="31" s="1"/>
  <c r="E13" i="25"/>
  <c r="F3" i="30"/>
  <c r="I63" i="31" l="1"/>
  <c r="F10" i="31" s="1"/>
  <c r="I47" i="33" s="1"/>
  <c r="I62" i="31"/>
  <c r="F12" i="31"/>
  <c r="I60" i="31"/>
  <c r="I61" i="31" s="1"/>
  <c r="F8" i="31" s="1"/>
  <c r="F11" i="31"/>
  <c r="H75" i="25"/>
  <c r="I75" i="25" s="1"/>
  <c r="H92" i="25"/>
  <c r="I92" i="25" s="1"/>
  <c r="H91" i="25"/>
  <c r="I91" i="25" s="1"/>
  <c r="H90" i="25"/>
  <c r="I90" i="25" s="1"/>
  <c r="H88" i="25"/>
  <c r="I88" i="25" s="1"/>
  <c r="H87" i="25"/>
  <c r="I87" i="25" s="1"/>
  <c r="H86" i="25"/>
  <c r="I86" i="25" s="1"/>
  <c r="H84" i="25"/>
  <c r="I84" i="25" s="1"/>
  <c r="H83" i="25"/>
  <c r="I83" i="25" s="1"/>
  <c r="H82" i="25"/>
  <c r="I82" i="25" s="1"/>
  <c r="I21" i="25"/>
  <c r="G40" i="25"/>
  <c r="F40" i="25"/>
  <c r="E40" i="25"/>
  <c r="H42" i="25"/>
  <c r="I42" i="25" s="1"/>
  <c r="H43" i="25"/>
  <c r="I43" i="25" s="1"/>
  <c r="H41" i="25"/>
  <c r="I41" i="25" s="1"/>
  <c r="I69" i="31" l="1"/>
  <c r="I70" i="31"/>
  <c r="I66" i="31"/>
  <c r="I67" i="31"/>
  <c r="I135" i="25"/>
  <c r="E41" i="33" s="1"/>
  <c r="E58" i="33" s="1"/>
  <c r="I46" i="33"/>
  <c r="H51" i="25"/>
  <c r="I51" i="25" s="1"/>
  <c r="H50" i="25"/>
  <c r="I50" i="25" s="1"/>
  <c r="H49" i="25"/>
  <c r="I49" i="25" s="1"/>
  <c r="G48" i="25"/>
  <c r="F48" i="25"/>
  <c r="E48" i="25"/>
  <c r="H68" i="25"/>
  <c r="I68" i="25" s="1"/>
  <c r="H70" i="25"/>
  <c r="I70" i="25" s="1"/>
  <c r="H69" i="25"/>
  <c r="I69" i="25" s="1"/>
  <c r="H71" i="25"/>
  <c r="I71" i="25" s="1"/>
  <c r="H72" i="25"/>
  <c r="I72" i="25" s="1"/>
  <c r="D94" i="25"/>
  <c r="D95" i="25" s="1"/>
  <c r="H47" i="25"/>
  <c r="I47" i="25" s="1"/>
  <c r="G44" i="25"/>
  <c r="F44" i="25"/>
  <c r="E44" i="25"/>
  <c r="H46" i="25"/>
  <c r="I46" i="25" s="1"/>
  <c r="H45" i="25"/>
  <c r="I45" i="25" s="1"/>
  <c r="H38" i="25"/>
  <c r="I38" i="25" s="1"/>
  <c r="H31" i="25" l="1"/>
  <c r="F29" i="25"/>
  <c r="G29" i="25"/>
  <c r="E29" i="25"/>
  <c r="I31" i="25" l="1"/>
  <c r="D53" i="25"/>
  <c r="H78" i="25"/>
  <c r="I78" i="25" s="1"/>
  <c r="H73" i="25"/>
  <c r="I73" i="25" s="1"/>
  <c r="H74" i="25" l="1"/>
  <c r="I74" i="25" s="1"/>
  <c r="E36" i="25" l="1"/>
  <c r="E54" i="25" s="1"/>
  <c r="H63" i="25"/>
  <c r="I63" i="25" s="1"/>
  <c r="I132" i="25" l="1"/>
  <c r="E38" i="33" s="1"/>
  <c r="E55" i="33" s="1"/>
  <c r="E53" i="25"/>
  <c r="G93" i="25"/>
  <c r="G96" i="25" s="1"/>
  <c r="F93" i="25"/>
  <c r="F96" i="25" s="1"/>
  <c r="E93" i="25"/>
  <c r="E96" i="25" s="1"/>
  <c r="E94" i="25"/>
  <c r="E95" i="25" s="1"/>
  <c r="H28" i="25"/>
  <c r="I28" i="25" s="1"/>
  <c r="H27" i="25"/>
  <c r="H24" i="25" l="1"/>
  <c r="I27" i="25"/>
  <c r="H93" i="25"/>
  <c r="H32" i="25"/>
  <c r="I24" i="25" l="1"/>
  <c r="I32" i="25"/>
  <c r="H60" i="25"/>
  <c r="H39" i="25" l="1"/>
  <c r="I39" i="25" s="1"/>
  <c r="H37" i="25"/>
  <c r="I37" i="25" s="1"/>
  <c r="G36" i="25"/>
  <c r="F36" i="25"/>
  <c r="H79" i="25"/>
  <c r="I79" i="25" s="1"/>
  <c r="H80" i="25"/>
  <c r="I80" i="25" s="1"/>
  <c r="F94" i="25"/>
  <c r="F95" i="25" s="1"/>
  <c r="G94" i="25"/>
  <c r="G95" i="25" s="1"/>
  <c r="E9" i="25"/>
  <c r="E10" i="25"/>
  <c r="D56" i="25" s="1"/>
  <c r="F53" i="25" l="1"/>
  <c r="F54" i="25"/>
  <c r="G53" i="25"/>
  <c r="G54" i="25"/>
  <c r="D97" i="25"/>
  <c r="E97" i="25"/>
  <c r="F97" i="25"/>
  <c r="G97" i="25"/>
  <c r="H94" i="25"/>
  <c r="H33" i="25"/>
  <c r="I33" i="25" l="1"/>
  <c r="I29" i="25" s="1"/>
  <c r="H29" i="25"/>
  <c r="H64" i="25"/>
  <c r="H65" i="25"/>
  <c r="I65" i="25" s="1"/>
  <c r="I64" i="25" l="1"/>
  <c r="I133" i="25" l="1"/>
  <c r="E39" i="33" s="1"/>
  <c r="E56" i="33" s="1"/>
  <c r="H62" i="25"/>
  <c r="I62" i="25" s="1"/>
  <c r="H61" i="25" l="1"/>
  <c r="H97" i="25" l="1"/>
  <c r="G9" i="33" s="1"/>
  <c r="H67" i="25"/>
  <c r="I67" i="25" s="1"/>
  <c r="I131" i="25" s="1"/>
  <c r="G52" i="25" l="1"/>
  <c r="F52" i="25"/>
  <c r="E52" i="25" l="1"/>
  <c r="E55" i="25" s="1"/>
  <c r="E56" i="25" s="1"/>
  <c r="F55" i="25"/>
  <c r="F56" i="25" s="1"/>
  <c r="G55" i="25"/>
  <c r="G56" i="25" s="1"/>
  <c r="H95" i="25"/>
  <c r="I95" i="25" s="1"/>
  <c r="H54" i="25" l="1"/>
  <c r="I54" i="25" s="1"/>
  <c r="H52" i="25"/>
  <c r="E37" i="33"/>
  <c r="E54" i="33" s="1"/>
  <c r="H56" i="25"/>
  <c r="G8" i="33" s="1"/>
  <c r="I23" i="25"/>
  <c r="I134" i="25" s="1"/>
  <c r="I136" i="25" s="1"/>
  <c r="I137" i="25" l="1"/>
  <c r="I138" i="25" s="1"/>
  <c r="E61" i="33" l="1"/>
  <c r="E40" i="33"/>
  <c r="E57" i="33" s="1"/>
  <c r="E60" i="33" s="1"/>
  <c r="H53" i="25"/>
  <c r="E62" i="33" l="1"/>
  <c r="G78" i="33" s="1"/>
  <c r="I142" i="25"/>
  <c r="I144" i="25" s="1"/>
  <c r="F12" i="33" l="1"/>
  <c r="G74" i="33"/>
  <c r="G76" i="33" s="1"/>
  <c r="G81" i="33"/>
  <c r="H11" i="33" s="1"/>
  <c r="G72" i="33"/>
  <c r="I143" i="25"/>
  <c r="I155" i="25"/>
  <c r="I146" i="25" s="1"/>
  <c r="I152" i="25"/>
  <c r="F11" i="25"/>
  <c r="I40" i="33" s="1"/>
  <c r="I149" i="25"/>
  <c r="E42" i="33"/>
  <c r="I140" i="25"/>
  <c r="F13" i="25"/>
  <c r="I145" i="25" l="1"/>
  <c r="F8" i="25" s="1"/>
  <c r="G77" i="33"/>
  <c r="F10" i="33" s="1"/>
  <c r="G84" i="33"/>
  <c r="G85" i="33" s="1"/>
  <c r="F13" i="33"/>
  <c r="E6" i="37"/>
  <c r="E17" i="37"/>
  <c r="G75" i="33"/>
  <c r="G73" i="33"/>
  <c r="I147" i="25"/>
  <c r="I154" i="25" s="1"/>
  <c r="I11" i="33"/>
  <c r="I156" i="25"/>
  <c r="F14" i="25"/>
  <c r="I141" i="25"/>
  <c r="F14" i="33"/>
  <c r="G86" i="33" l="1"/>
  <c r="G12" i="33" s="1"/>
  <c r="H12" i="33"/>
  <c r="I12" i="33" s="1"/>
  <c r="G87" i="33"/>
  <c r="F11" i="33" s="1"/>
  <c r="I151" i="25"/>
  <c r="H10" i="33"/>
  <c r="E5" i="37" s="1"/>
  <c r="G80" i="33"/>
  <c r="G79" i="33"/>
  <c r="F12" i="25"/>
  <c r="I39" i="33" s="1"/>
  <c r="I150" i="25"/>
  <c r="I153" i="25"/>
  <c r="I38" i="33"/>
  <c r="E7" i="37" l="1"/>
  <c r="E18" i="37"/>
  <c r="G83" i="33"/>
  <c r="G82" i="33"/>
  <c r="G11" i="33" s="1"/>
  <c r="E16" i="37"/>
  <c r="I10" i="33"/>
  <c r="G10" i="3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<sst xmlns="http://schemas.openxmlformats.org/spreadsheetml/2006/main" count="450" uniqueCount="249">
  <si>
    <t>1. štvrťrok</t>
  </si>
  <si>
    <t>2. štvrťrok</t>
  </si>
  <si>
    <t>3. štvrťrok</t>
  </si>
  <si>
    <t>4. štvrťrok</t>
  </si>
  <si>
    <t>ROK</t>
  </si>
  <si>
    <t>Kalkulácia pre rok:</t>
  </si>
  <si>
    <t>Nafta - fosílna časť</t>
  </si>
  <si>
    <t>Benzín - fosílna časť</t>
  </si>
  <si>
    <t>alternatíva 1</t>
  </si>
  <si>
    <t>alternatíva 2</t>
  </si>
  <si>
    <t>alternatíva 3</t>
  </si>
  <si>
    <t>MJ/l</t>
  </si>
  <si>
    <t>Nafta celkom</t>
  </si>
  <si>
    <t>Benzín celkom</t>
  </si>
  <si>
    <t>HVO celkom, z toho:</t>
  </si>
  <si>
    <t xml:space="preserve"> </t>
  </si>
  <si>
    <t>Požadovaný cieľ</t>
  </si>
  <si>
    <t>Kvartálna povinnosť</t>
  </si>
  <si>
    <t>Dosiahnuté ciele</t>
  </si>
  <si>
    <t>Množstvo za rok</t>
  </si>
  <si>
    <t>ETBE 100% celkom, z toho:</t>
  </si>
  <si>
    <t>Celkovo bioetanol</t>
  </si>
  <si>
    <t>FAME príloha 1.B a delegovaný akt</t>
  </si>
  <si>
    <t>FAME iné</t>
  </si>
  <si>
    <t>HVO príloha 1.B a delegovaný akt</t>
  </si>
  <si>
    <t>HVO iné</t>
  </si>
  <si>
    <t xml:space="preserve">alternatíva 1 </t>
  </si>
  <si>
    <t>Bioplyn - iné</t>
  </si>
  <si>
    <t>MJ/kg</t>
  </si>
  <si>
    <t>SKVAPALNENÝ ZEMNÝ PLYN - LNG</t>
  </si>
  <si>
    <t>LNG celkom</t>
  </si>
  <si>
    <t>CNG celkom</t>
  </si>
  <si>
    <t>MAX Energia pre materiály vyrobené z potravinárskych a krmovinárskych plodín</t>
  </si>
  <si>
    <t xml:space="preserve">Kalkulácia pre rok: </t>
  </si>
  <si>
    <t>100% Biopalivá</t>
  </si>
  <si>
    <t>Celkovo Biopalivá</t>
  </si>
  <si>
    <t>Vodík</t>
  </si>
  <si>
    <t>Vodík celkom</t>
  </si>
  <si>
    <t xml:space="preserve">Pokuta za nedodržanie </t>
  </si>
  <si>
    <t xml:space="preserve">RFNBO </t>
  </si>
  <si>
    <t>Množstvo</t>
  </si>
  <si>
    <t xml:space="preserve">   </t>
  </si>
  <si>
    <t xml:space="preserve">Nákup </t>
  </si>
  <si>
    <t>Výhrevnosť</t>
  </si>
  <si>
    <t>Názov</t>
  </si>
  <si>
    <t>DIČ</t>
  </si>
  <si>
    <t>Predaj</t>
  </si>
  <si>
    <t>Množstvo energie</t>
  </si>
  <si>
    <t>IČO</t>
  </si>
  <si>
    <t>Jožko s.r.o.</t>
  </si>
  <si>
    <t>Dostupná energia RFNBO:</t>
  </si>
  <si>
    <t>kWh</t>
  </si>
  <si>
    <t>MJ</t>
  </si>
  <si>
    <t xml:space="preserve">podľa § 14a ods. 4 písm. d) zákona č. 309/2009 Z. z. o  podpore obnoviteľných zdrojov energie a vysoko účinnej kombinovanej výroby a o zmene a doplnení nektorých zákonov  </t>
  </si>
  <si>
    <t xml:space="preserve">Ročná správa o plnení referenčných hodnôt pri uvádzaní pohonných látok na trh </t>
  </si>
  <si>
    <t xml:space="preserve">Množstvo RFNBO podľa § 14a ods. 9 písm. d) </t>
  </si>
  <si>
    <r>
      <t xml:space="preserve">Objem bioetanolovej  zložky </t>
    </r>
    <r>
      <rPr>
        <sz val="11"/>
        <color theme="1"/>
        <rFont val="Aptos Narrow"/>
        <family val="2"/>
      </rPr>
      <t>[</t>
    </r>
    <r>
      <rPr>
        <sz val="11"/>
        <color theme="1"/>
        <rFont val="Calibri"/>
        <family val="2"/>
        <scheme val="minor"/>
      </rPr>
      <t>§14a ods. 4 písm. b)</t>
    </r>
    <r>
      <rPr>
        <sz val="11"/>
        <color theme="1"/>
        <rFont val="Aptos Narrow"/>
        <family val="2"/>
      </rPr>
      <t>]</t>
    </r>
    <r>
      <rPr>
        <sz val="11"/>
        <color theme="1"/>
        <rFont val="Calibri"/>
        <family val="2"/>
        <scheme val="minor"/>
      </rPr>
      <t>:</t>
    </r>
  </si>
  <si>
    <t>Energetický obsah podľa § 14a ods. 1 (referenčná hodnota):</t>
  </si>
  <si>
    <t>Energetický obsah pokročilého biopaliva podľa § 14a ods. 11 a § 14f ods. 2:</t>
  </si>
  <si>
    <t>Energetický obsah palív z obnoviteľných zdrojov nebiologického pôvodu (RFNBO) podľa § 14a ods. 10:</t>
  </si>
  <si>
    <t>Obmedzenie podľa § 14a ods. 9 písm. c)  na palivá vyrobené z potravinárskych a krmovinárskych plodín:</t>
  </si>
  <si>
    <t>Obmedzenie podľa § 14a ods. 9 písm. b):</t>
  </si>
  <si>
    <t>Celkové množstvo energetického obsahu podľa § 14a ods. 1 nad obmedzenia podľa § 14a ods. 9 písm. c) a d)</t>
  </si>
  <si>
    <t>Množstvo energie z kreditov podľa § 14cb (obnoviteľná elektrina)</t>
  </si>
  <si>
    <t>Množstvo nakúpeného/prevedeného energetického obsahu, vrátane vlastného prevodu</t>
  </si>
  <si>
    <t>Množstvo predaného/prevedeného energetického obsahu, vrátane vlastného prevodu</t>
  </si>
  <si>
    <t>Množstvo energetického obsahu z kreditov podľa § 14cb a prevodu časti plnenia referenčnej hodnoty podľa § 14cc zákona č. 309/2009 Z. z.</t>
  </si>
  <si>
    <t xml:space="preserve">Obmedzenia podľa § 14a ods. 9 písm. c) a d) zákona č. 309/2009 Z. z. </t>
  </si>
  <si>
    <t xml:space="preserve">Celkové množstvo energetického obsahu z pohonných látok </t>
  </si>
  <si>
    <t>Energetický obsah podľa § 14a ods. 1 písm. a):</t>
  </si>
  <si>
    <t>Energetický obsah pokročilého biopaliva podľa § 14f:</t>
  </si>
  <si>
    <t>Energetický cieľ z RFNBO podľa § 14a ods. 10:</t>
  </si>
  <si>
    <t>Množstvo energetického obsahu udržateľných pohonných látok podľa § 14a ods. 1 písm. a) zákona č. 309/2009 Z. z. (z energetického obsahu motorového benzínu a motorovej nafty)</t>
  </si>
  <si>
    <t>Množstvo energetického obsahu udržateľných pohonných látok podľa § 14a ods. 1 písm. b) zákona č. 309/2009 Z. z. (z energetického obsahu CNG a LNG)</t>
  </si>
  <si>
    <t>Energetický obsah podľa § 14a ods. 1 písm. b):</t>
  </si>
  <si>
    <t>Energetický obsah pokročilého biopaliva podľa § 14a ods. 11</t>
  </si>
  <si>
    <t>Množstvo energetického obsahu z množstva pohonných látok uvedených na trh podľa §14a ods. 2</t>
  </si>
  <si>
    <t xml:space="preserve">Celkové množstvo energetického obsahu </t>
  </si>
  <si>
    <t xml:space="preserve">Množstvo energetického obsahu z udržateľných pohonných látok  (BIO energia)  </t>
  </si>
  <si>
    <t>Množstvo energetického obsahu z fosílnych pohonných látok (FOSIL energia)</t>
  </si>
  <si>
    <t>Množstvo energetického obsahu nad MAXIMÁLNE množstvo energetického obsahu z udržateľných pohonných látok vyrobených z potravinárskych a krmovinárskych plodín</t>
  </si>
  <si>
    <r>
      <t xml:space="preserve">Množstvo energetického obsahu </t>
    </r>
    <r>
      <rPr>
        <b/>
        <i/>
        <sz val="10"/>
        <rFont val="Calibri"/>
        <family val="2"/>
        <charset val="238"/>
        <scheme val="minor"/>
      </rPr>
      <t>nad</t>
    </r>
    <r>
      <rPr>
        <i/>
        <sz val="10"/>
        <rFont val="Calibri"/>
        <family val="2"/>
        <scheme val="minor"/>
      </rPr>
      <t xml:space="preserve"> MAXIMÁLNE množstvo energetického obsahu z udržateľných pohonných látok vyrobených z potravinárskych a krmovinárskych plodín</t>
    </r>
  </si>
  <si>
    <t>MAXIMÁLNE množstvo energie z udržateľných pohonných látok vyrobených z potravinárskych a krmovinárskych plodín</t>
  </si>
  <si>
    <t xml:space="preserve">MAXIMÁLNE množstvo energetického obsahu z udržateľných pohonných látok vyrobených zo surovín podľa prílohy č. 1 časť B </t>
  </si>
  <si>
    <t xml:space="preserve">Množstvo energetického obsahu SPOLU </t>
  </si>
  <si>
    <t xml:space="preserve">Množstvo energetického obsahu z udržateľných pohonných látok vyrobených zo surovín podľa prílohy č. 1 pre dvojnásobné započítavnie </t>
  </si>
  <si>
    <t xml:space="preserve">Množstvo energetického obsahu pre dvojnásobné započítavanie nad MAXIMÁLNE množstvo energie z udržateľných pohonných látok vyrobených zo surovín podľa prílohy č. 1 časť B </t>
  </si>
  <si>
    <t>Minimálne množstvo eneregtického obsahu z udržateľných pohonných látok vyrobených zo surovín podľa prílohy č. 1 časť A v príslušnom kalendárnom roku:</t>
  </si>
  <si>
    <t>Minimálne množstvo energetického obsahu z RFNBO, ktoré musí byť uvedené na trh podľa § 14a ods. 10 v príslušnom kalendárnom roku:</t>
  </si>
  <si>
    <t>Množstvo energetického obsahu z RFNBO, ktoré nebolo uvedené na trh podľa § 14a ods. 10 v príslušnom kalendárnom roku:</t>
  </si>
  <si>
    <t>Množstvo energetického obsahu z RFNBO, ktoré bolo uvedené nad trh nad referenčnú hodnotu podľa § 14a ods. 10 v príslušnom kalendárnom roku:</t>
  </si>
  <si>
    <t>Množstvo v MJ za kalendárny rok</t>
  </si>
  <si>
    <t xml:space="preserve">Množstvo v litroch za kalendárny rok </t>
  </si>
  <si>
    <t>Bioetanol celkom, z toho:</t>
  </si>
  <si>
    <t>RFNBO/e-fuels</t>
  </si>
  <si>
    <t xml:space="preserve">Iné biopalivá ako bioetanol a ETBE zo surovín bez dvojnásobného zohľadnenia energetického obsahu </t>
  </si>
  <si>
    <t xml:space="preserve">Iné biopalivá ako bioetanol a ETBE zo surovín bez obmedzenia podľa § 14a ods. 9 písm. b) a c) </t>
  </si>
  <si>
    <t xml:space="preserve">Celkovo udržateľné pohonné látky </t>
  </si>
  <si>
    <t>Biodiesel s obsahom FAME celkom, z toho:</t>
  </si>
  <si>
    <r>
      <t xml:space="preserve">Objem metylesteru mastných kyselín (FAME) </t>
    </r>
    <r>
      <rPr>
        <sz val="11"/>
        <color theme="1"/>
        <rFont val="Aptos Narrow"/>
        <family val="2"/>
      </rPr>
      <t>[</t>
    </r>
    <r>
      <rPr>
        <sz val="11"/>
        <color theme="1"/>
        <rFont val="Calibri"/>
        <family val="2"/>
        <scheme val="minor"/>
      </rPr>
      <t>§ 14a ods. 4 písm. a) zákona č. 309/2009 Z. z.</t>
    </r>
    <r>
      <rPr>
        <sz val="11"/>
        <color theme="1"/>
        <rFont val="Aptos Narrow"/>
        <family val="2"/>
      </rPr>
      <t>]</t>
    </r>
    <r>
      <rPr>
        <sz val="11"/>
        <color theme="1"/>
        <rFont val="Calibri"/>
        <family val="2"/>
        <scheme val="minor"/>
      </rPr>
      <t xml:space="preserve"> :</t>
    </r>
  </si>
  <si>
    <t>HVO Co-processing z potravinárskych a krmovinárskych plodín</t>
  </si>
  <si>
    <t>FAME z potravinárskych a krmovinárskych plodín</t>
  </si>
  <si>
    <t>HVO z potravinárskych a krmovinárskych plodín</t>
  </si>
  <si>
    <t>HVO Co-processing iné</t>
  </si>
  <si>
    <t>ETBE 100% z potravinárskych a krmovinárskych plodín</t>
  </si>
  <si>
    <t>Bioetanol z potravinárskych a krmovinárskych plodín</t>
  </si>
  <si>
    <t xml:space="preserve">Iné biopalivá ako FAME a HVO zo surovín bez dvojnásobného zohľadnenia energetického obsahu </t>
  </si>
  <si>
    <t xml:space="preserve">Iné biopalivá ako FAME a HVO zo surovín bez obmedzenia podľa § 14a ods. 9 písm. b) a c) </t>
  </si>
  <si>
    <t>Celkovo FAME</t>
  </si>
  <si>
    <t>Celkovo udržateľné pohonné látky</t>
  </si>
  <si>
    <t>Objem FAME %</t>
  </si>
  <si>
    <t>Objem bioetanolová zložka %</t>
  </si>
  <si>
    <t>Bioetanol iné</t>
  </si>
  <si>
    <t xml:space="preserve">ETBE 100% iné </t>
  </si>
  <si>
    <t>Energetické obsahy</t>
  </si>
  <si>
    <t>Energetický obsah z RFNBO/e-fuels</t>
  </si>
  <si>
    <t xml:space="preserve">Množstvo energetického obsahu pre dvojnásobné započítavanie z udržateľných pohonných látok zo surovín podľa prílohy č. 1 a z RFNBO </t>
  </si>
  <si>
    <t xml:space="preserve">Obmedzenia podľa § 14a ods. 9 písm. b) a c) zákona č. 309/2009 Z. z. </t>
  </si>
  <si>
    <t>Množstvo energetického obsahu z udržateľných pohonných látok do obmedzení podľa § 14a ods. 9 písm. b) a c) zákona č. 309/2009 Z. z.</t>
  </si>
  <si>
    <t>Množstvo energetického obsahu nad referenčnú hodnotu podľa § 14a ods. 10</t>
  </si>
  <si>
    <t xml:space="preserve">Množstvo energetického obsahu do referenčnej hodnoty podľa § 14a ods. 10 </t>
  </si>
  <si>
    <t xml:space="preserve">podľa § 14a ods. 1 písm. b) zákona č. 309/2009 Z. z. </t>
  </si>
  <si>
    <t>Bioplyn z potravinárskych a krmovinárskych plodín</t>
  </si>
  <si>
    <t>Bioplyn iné</t>
  </si>
  <si>
    <t>Celkovo fosílna časť</t>
  </si>
  <si>
    <t xml:space="preserve">Množstvo udržateľných pohonných látok dodávaných leteckej a námornej doprave podľa § 14a ods. 9 písm. g) </t>
  </si>
  <si>
    <t>Udržateľné pohonné látky, ktorými je RFNBO/e-fuels</t>
  </si>
  <si>
    <t>Udržateľné pohonné látky zo surovín podľa prílohy č. 1 časť A</t>
  </si>
  <si>
    <t xml:space="preserve">Množstvo e-fuels podľa § 14a ods. 9 písm. d) </t>
  </si>
  <si>
    <t xml:space="preserve">Množstvo udržateľných pohonných látok podľa § 14a ods. 9 písm. d) a g) zákona č. 309/2009 Z. z.  </t>
  </si>
  <si>
    <t xml:space="preserve">Množstvo RFNBO/e-fuels podľa § 14a ods. 9 písm. d) </t>
  </si>
  <si>
    <t>Celkové množstvo energetického obsahu:</t>
  </si>
  <si>
    <t>Množstvo energie z RFNBO/e-fuels:</t>
  </si>
  <si>
    <t>Množstvo kreditov podľa § 14cb (obnoviteľná elektrina)</t>
  </si>
  <si>
    <r>
      <t xml:space="preserve">Množstvo energetického obsahu podľa § 14a ods. 1 </t>
    </r>
    <r>
      <rPr>
        <b/>
        <i/>
        <sz val="10"/>
        <color theme="1"/>
        <rFont val="Arial"/>
        <family val="2"/>
        <charset val="238"/>
      </rPr>
      <t>do</t>
    </r>
    <r>
      <rPr>
        <i/>
        <sz val="10"/>
        <color theme="1"/>
        <rFont val="Arial"/>
        <family val="2"/>
        <charset val="238"/>
      </rPr>
      <t xml:space="preserve"> obmedzenia podľa § 14a ods. 9 písm. c) a d)</t>
    </r>
  </si>
  <si>
    <r>
      <t xml:space="preserve">Celkové množstvo energetického obsahu podľa § 14a ods. 1 </t>
    </r>
    <r>
      <rPr>
        <b/>
        <i/>
        <sz val="10"/>
        <color theme="1"/>
        <rFont val="Arial"/>
        <family val="2"/>
        <charset val="238"/>
      </rPr>
      <t xml:space="preserve">nad </t>
    </r>
    <r>
      <rPr>
        <i/>
        <sz val="10"/>
        <color theme="1"/>
        <rFont val="Arial"/>
        <family val="2"/>
        <charset val="238"/>
      </rPr>
      <t>obmedzenia podľa § 14a ods. 9 písm. c) a d)</t>
    </r>
  </si>
  <si>
    <t>Množstvo energetického obsahu z RFNBO/e-fuels</t>
  </si>
  <si>
    <t>Kredity z elektriny / typ iného energetického obsahu</t>
  </si>
  <si>
    <t>Dostupné množstvo energetického obsahu na predaj/prevod</t>
  </si>
  <si>
    <t>Celkové množstvo energetického obsahu dostupné na predaj/prevod:</t>
  </si>
  <si>
    <t>Množstvo energetického obsahu z udržateľných pohonných látok zo surovín podľa prílohy č. 1 časť A:</t>
  </si>
  <si>
    <t>Množstvo energetického obsahu z udržateľných pohonných látok zo surovín podľa prílohy č. 1 časť  A</t>
  </si>
  <si>
    <t>Množstvo energetického obsahu z udržateľných pohonných látok zo surovín podľa prílohy č. 1 časť  B</t>
  </si>
  <si>
    <t>Množstvo energetického obsahu z udržateľnýchpohonných látok zo surovín podľa prílohy č. 1 časť  B</t>
  </si>
  <si>
    <t>Množstvo energetického obsahu podľa § 14a ods. 1 do obmedzenia podľa § 14a ods. 9 písm. c) a d)</t>
  </si>
  <si>
    <t>Množstvo nakúpeného/prevedeného energetického obsahu/kreditov</t>
  </si>
  <si>
    <t>Predané/prevedené množstvo - SPOLU</t>
  </si>
  <si>
    <t>Množstvo predaného/prevedeného energetického obsahu/kreditov</t>
  </si>
  <si>
    <t>Nakúpené/prevedené množstvo - SPOLU</t>
  </si>
  <si>
    <r>
      <t xml:space="preserve">Celkové množstvo energetického obsahu podľa § 14a ods. 1 </t>
    </r>
    <r>
      <rPr>
        <b/>
        <sz val="11"/>
        <color theme="1"/>
        <rFont val="Calibri"/>
        <family val="2"/>
        <charset val="238"/>
        <scheme val="minor"/>
      </rPr>
      <t>do</t>
    </r>
    <r>
      <rPr>
        <sz val="11"/>
        <color theme="1"/>
        <rFont val="Calibri"/>
        <family val="2"/>
        <scheme val="minor"/>
      </rPr>
      <t xml:space="preserve"> obmedzenia podľa § 14a ods. 9 písm. b) a c) </t>
    </r>
  </si>
  <si>
    <r>
      <t xml:space="preserve">Celkové množstvo energetického obsahu podľa § 14a ods. 1 </t>
    </r>
    <r>
      <rPr>
        <b/>
        <sz val="11"/>
        <color theme="1"/>
        <rFont val="Calibri"/>
        <family val="2"/>
        <charset val="238"/>
        <scheme val="minor"/>
      </rPr>
      <t>nad</t>
    </r>
    <r>
      <rPr>
        <sz val="11"/>
        <color theme="1"/>
        <rFont val="Calibri"/>
        <family val="2"/>
        <scheme val="minor"/>
      </rPr>
      <t xml:space="preserve"> obmedzenia podľa § 14a ods. 9 písm. b) a c) </t>
    </r>
  </si>
  <si>
    <r>
      <t xml:space="preserve">Celkové množstvo energetického obsahu </t>
    </r>
    <r>
      <rPr>
        <b/>
        <sz val="11"/>
        <color theme="1"/>
        <rFont val="Calibri"/>
        <family val="2"/>
        <charset val="238"/>
        <scheme val="minor"/>
      </rPr>
      <t>do</t>
    </r>
    <r>
      <rPr>
        <sz val="11"/>
        <color theme="1"/>
        <rFont val="Calibri"/>
        <family val="2"/>
        <scheme val="minor"/>
      </rPr>
      <t xml:space="preserve"> obmedzenia podľa § 14a ods. 9 písm. b) a c) </t>
    </r>
  </si>
  <si>
    <r>
      <t xml:space="preserve">Celkové množstvo energetického obsahu  </t>
    </r>
    <r>
      <rPr>
        <b/>
        <sz val="11"/>
        <color theme="1"/>
        <rFont val="Calibri"/>
        <family val="2"/>
        <charset val="238"/>
        <scheme val="minor"/>
      </rPr>
      <t>nad</t>
    </r>
    <r>
      <rPr>
        <sz val="11"/>
        <color theme="1"/>
        <rFont val="Calibri"/>
        <family val="2"/>
        <scheme val="minor"/>
      </rPr>
      <t xml:space="preserve"> obmedzenia podľa § 14a ods. 9 písm. b) a c) </t>
    </r>
  </si>
  <si>
    <r>
      <t xml:space="preserve">Množstvo energetického obsahu z udržateľných pohonných látok </t>
    </r>
    <r>
      <rPr>
        <b/>
        <i/>
        <sz val="10"/>
        <rFont val="Calibri"/>
        <family val="2"/>
        <charset val="238"/>
        <scheme val="minor"/>
      </rPr>
      <t>do</t>
    </r>
    <r>
      <rPr>
        <i/>
        <sz val="10"/>
        <rFont val="Calibri"/>
        <family val="2"/>
        <scheme val="minor"/>
      </rPr>
      <t xml:space="preserve"> obmedzenia podľa § 14a ods. 9 písm. b) a c)  a množstvo energie z kreditov podľa § 14cb (obnoviteľná energia)</t>
    </r>
  </si>
  <si>
    <t xml:space="preserve">Kredit z elektriny/typ iného energetického obsahu </t>
  </si>
  <si>
    <t>Identifikačné údaje spoločnosti</t>
  </si>
  <si>
    <t>Bioetanolová zložka</t>
  </si>
  <si>
    <t>Referenčná hodnota podľa § 14f</t>
  </si>
  <si>
    <t>Referenčná hodnota podľa § 14a ods. 10 (RFNBO)</t>
  </si>
  <si>
    <t>Referenčná hodnota podľa § 14a ods. 1 písm. a)</t>
  </si>
  <si>
    <t xml:space="preserve">Obmedzenie podľa § 14a ods. 9 písm. c) </t>
  </si>
  <si>
    <t>Referenčná hodnota podľa    § 14f + referenčná hodnota podľa § 14a ods. 10 (RFNBO)</t>
  </si>
  <si>
    <t xml:space="preserve">§ 14a ods. 1 písm. a) - motorová nafta a motorový benzín </t>
  </si>
  <si>
    <t>§ 14a ods. 1 písm. b) - CNG a LNG</t>
  </si>
  <si>
    <t>Referenčná hodnota podľa § 14a ods. 11</t>
  </si>
  <si>
    <t>Referenčná hodnota podľa § 14a ods. 1 písm. b)</t>
  </si>
  <si>
    <t xml:space="preserve">Obmedzenie podľa § 14a ods. 9 písm. b) </t>
  </si>
  <si>
    <t>Minimálne množstvo energetického obsahu z udržateľných pohonných látok, ktoré musí byť uvedené na trh podľa § 14a ods. 1  v príslušnom kalendárnom roku:</t>
  </si>
  <si>
    <r>
      <t xml:space="preserve">Množstvo energetického obsahu z udržateľnýchpohonných látok, ktoré bolo uvedené na trh  </t>
    </r>
    <r>
      <rPr>
        <b/>
        <sz val="10"/>
        <color theme="1"/>
        <rFont val="Calibri"/>
        <family val="2"/>
        <charset val="238"/>
        <scheme val="minor"/>
      </rPr>
      <t>nad</t>
    </r>
    <r>
      <rPr>
        <sz val="10"/>
        <color theme="1"/>
        <rFont val="Calibri"/>
        <family val="2"/>
        <scheme val="minor"/>
      </rPr>
      <t xml:space="preserve"> referenčnú hodnotu podľa § 14a ods. 1 v príslušnom kalendárnom roku:</t>
    </r>
  </si>
  <si>
    <t>Množstvo energetického obsahu z udržateľných pohonných látok zo surovín podľa prílohy č. 1 časť A, ktoré nebolo uvedené na trh podľa § 14a ods. 11 a § 14f  v príslušnom kalendárnom roku:</t>
  </si>
  <si>
    <r>
      <t xml:space="preserve">Množstvo energetického obsahu z udržateľných pohonných látok zo surovín podľa prílohy č. 1 časť A, ktoré bolo uvedené na trh  </t>
    </r>
    <r>
      <rPr>
        <b/>
        <sz val="10"/>
        <color theme="1"/>
        <rFont val="Calibri"/>
        <family val="2"/>
        <charset val="238"/>
        <scheme val="minor"/>
      </rPr>
      <t>nad</t>
    </r>
    <r>
      <rPr>
        <sz val="10"/>
        <color theme="1"/>
        <rFont val="Calibri"/>
        <family val="2"/>
        <scheme val="minor"/>
      </rPr>
      <t xml:space="preserve"> referenčnú hodnotu podľa § 14a ods. 11 a § 14f  v príslušnom kalnedárnom roku:</t>
    </r>
  </si>
  <si>
    <t>Množstvo energetického obsahu z udržateľných pohonných látok, ktoré nebolo uvedené na trh podľa § 14a ods. 1 v príslušnom kalendárnom roku:</t>
  </si>
  <si>
    <t>Množstvo energetického obsahu z udržateľných pohonných látok, ktoré nebolo uvedené na trh podľa § 14a ods. 1 písm. a) v príslušnom kalendárnom roku:</t>
  </si>
  <si>
    <t>Množstvo energetického obsahu z udržateľných pohonných látok, ktoré nebolo uvedené na trh podľa § 14a ods. 1 písm. b) v príslušnom kalendárnom roku:</t>
  </si>
  <si>
    <t>Vlastný prevod</t>
  </si>
  <si>
    <t>Druh</t>
  </si>
  <si>
    <t xml:space="preserve">Druh pohybu </t>
  </si>
  <si>
    <t>Nákup/Predaj/Vlastný prevod</t>
  </si>
  <si>
    <t>Chýbajúce množstvo energetického obsahu</t>
  </si>
  <si>
    <t>Množstvo energetického obsahu udržateľných pohonných látok zo surovín podľa prílohy č. 1 časť A dostupné na predaj/prevod:</t>
  </si>
  <si>
    <t>Množstvo energetického obsahu z RFNBO/e-fuels:</t>
  </si>
  <si>
    <t>ETBE 47% celkom, z toho:</t>
  </si>
  <si>
    <t>ETBE 47% z potravinárskych a krmovinárskych plodín</t>
  </si>
  <si>
    <t xml:space="preserve">ETBE 47% iné </t>
  </si>
  <si>
    <t>Ulica</t>
  </si>
  <si>
    <t>Číslo</t>
  </si>
  <si>
    <t>PSČ</t>
  </si>
  <si>
    <t>Obec</t>
  </si>
  <si>
    <t>podľa § 14a ods. 1 písm. a) zákona č. 309/2009 Z. z.</t>
  </si>
  <si>
    <t>Výpočet energetického obsahu udržateľných pohonných látok z celkového enrgetického obsahu stlačeného zemného plynu a skvapalneného zemného plynu uvedeného na trh</t>
  </si>
  <si>
    <t>Energetický obsah udržateľných pohonných látok zo surovín uvedených v prílohe č. 1 časti A podľa § 14a ods. 11:</t>
  </si>
  <si>
    <t>Energetický obsah palív z obnoviteľných zdrojov nebiologického pôvodu podľa § 14a ods. 10:</t>
  </si>
  <si>
    <t>FAME zo surovín podľa prílohy č. 1 časti A</t>
  </si>
  <si>
    <t>FAME zo surovín podľa prílohy č. 1 časti B</t>
  </si>
  <si>
    <t>Objem bioetanolovej zložky podľa §14a ods. 3 písm. b):</t>
  </si>
  <si>
    <t>Objem metylesteru mastných kyselín podľa § 14a ods. 3 písm. a):</t>
  </si>
  <si>
    <t>Energetický obsah z udržateľných pohonných látok do obmedzenie podľa § 14a ods. 9 písm c)</t>
  </si>
  <si>
    <t>Minimálne množstvo energetického obsahu z udržateľných pohonných látok, ktoré musí byť uvedené na trh podľa § 14a ods. 1 písm. a) v príslušnom kalendárnom roku:</t>
  </si>
  <si>
    <r>
      <t xml:space="preserve">Množstvo energetického obsahu z udržateľných pohonných látok, ktoré bolo uvedené na trh </t>
    </r>
    <r>
      <rPr>
        <b/>
        <sz val="10"/>
        <color theme="1"/>
        <rFont val="Calibri"/>
        <family val="2"/>
        <charset val="238"/>
        <scheme val="minor"/>
      </rPr>
      <t>nad</t>
    </r>
    <r>
      <rPr>
        <sz val="10"/>
        <color theme="1"/>
        <rFont val="Calibri"/>
        <family val="2"/>
        <scheme val="minor"/>
      </rPr>
      <t xml:space="preserve"> referenčnú hodnotu podľa § 14a ods. 1 písm. a) v príslušnom kalendárnom roku:</t>
    </r>
  </si>
  <si>
    <t>Energetický obsah z udržateľných pohonných látok nad obmedzenie podľa § 14a ods. 9 písm c)</t>
  </si>
  <si>
    <t>Množstvo energetického obsahu z udržateľných pohonných látok (BIO energia)</t>
  </si>
  <si>
    <t>Množstvo energetického obsahu z udržateľných pohonných látok zo surovín podľa prílohy č. 1 pre dvojnásobné započítavanie</t>
  </si>
  <si>
    <t>Obmedzenie podľa § 14a ods. 9 písm. b) [použité kuchynské oleje a rastlinné tuky alebo živočíšne tuky]:</t>
  </si>
  <si>
    <t>Obmedzenie podľa § 14a ods. 9 písm. c) [potravinárske a krmovinárske plodiny]:</t>
  </si>
  <si>
    <t>Bioetanol zo surovín podľa prílohy č. 1 časti A</t>
  </si>
  <si>
    <t>Bioetanol zo surovín podľa prílohy č. 1 časti B</t>
  </si>
  <si>
    <t>ETBE 47% zo surovín podľa prílohy č. 1 časti A</t>
  </si>
  <si>
    <t>ETBE 47% zo surovín podľa prílohy č. 1 časti B</t>
  </si>
  <si>
    <t>ETBE 100% zo surovín podľa prílohy č. 1 časti A</t>
  </si>
  <si>
    <t>ETBE 100% zo surovín podľa prílohy č. 1 časti B</t>
  </si>
  <si>
    <t>Iné biopalivá ako bioetanol a ETBE zo surovín podľa prílohy č. 1 časti A</t>
  </si>
  <si>
    <t>Iné biopalivá ako bioetanol a ETBE zo surovín podľa prílohy č. 1 časti B</t>
  </si>
  <si>
    <t>HVO zo surovín podľa prílohy č. 1 časti A</t>
  </si>
  <si>
    <t>HVO zo surovín podľa prílohy č. 1 časti B</t>
  </si>
  <si>
    <t>HVO Co-processing zo surovín podľa prílohy č. 1 časti A</t>
  </si>
  <si>
    <t>HVO Co-processing zo surovín podľa prílohy č. 1 časti B</t>
  </si>
  <si>
    <t>Iné biopalivá ako FAME a HVO zo surovín podľa prílohy č. 1 časti A</t>
  </si>
  <si>
    <t>Iné biopalivá ako FAME a HVO zo surovín podľa prílohy č. 1 časti B</t>
  </si>
  <si>
    <t xml:space="preserve">Energetický obsah z udržateľných pohonných látok zo surovín podľa prílohy č. 1 časti A </t>
  </si>
  <si>
    <t xml:space="preserve">Energetický obsah z udržateľných pohonných látok zo surovín podľa prílohy č. 1 časti B </t>
  </si>
  <si>
    <t>MAXIMÁLNE množstvo energetického obsahu z udržateľných pohonných látok zo surovín podľa prílohy č. 1 časti B</t>
  </si>
  <si>
    <t>Minimálne množstvo eneregtického obsahu z udržateľných pohonných látok zo surovín podľa prílohy č. 1 časti A v príslušnom kalendárnom roku:</t>
  </si>
  <si>
    <t>Množstvo energetického obsahu z udržateľných pohonných látok zo surovín podľa prílohy č. 1 časti A, ktoré bolo uvedené na trh nad referenčnú hodnotu podľa § 14f v príslušnom kalnedárnom roku:</t>
  </si>
  <si>
    <t>Množstvo energetického obsahu z udržateľných pohonných látok zo surovín podľa prílohy č. 1 časti A, ktoré nebolo uvedené na trh podľa § 14f v príslušnom kalendárnom roku:</t>
  </si>
  <si>
    <t>Bioplyn zo surovín podľa prílohy č. 1 časti A</t>
  </si>
  <si>
    <t>Množstvo energetického obsahu z udržateľných pohonných látok zo surovín podľa prílohy č. 1 časti A, ktoré nebolo uvedené na trh podľa § 14a ods. 11 v príslušnom kalendárnom roku:</t>
  </si>
  <si>
    <t>Bioplyn zo surovín podľa prílohy č. 1 časti B</t>
  </si>
  <si>
    <t xml:space="preserve">MAXIMÁLNE množstvo energetického obsahu z udržateľných pohonných látok zo surovín podľa prílohy č. 1 časti B </t>
  </si>
  <si>
    <t>Minimálne množstvo energetického obsahu z udržateľných pohonných látok, ktoré musí byť uvedené na trh podľa § 14a ods. 1 písm. b) v príslušnom kalendárnom roku:</t>
  </si>
  <si>
    <t>Množstvo energetického obsahu z udržateľných pohonných látok, ktoré bolo uvedené na trh nad referenčnú hodnotu podľa § 14a ods. 1 písm. b) v príslušnom kalendárnom roku:</t>
  </si>
  <si>
    <t>Množstvo energetického obsahu z udržateľných pohonných látok zo surovín podľa prílohy č. 1 časti A, ktoré bolo uvedené na trh nad referenčnú hodnotu podľa § 14a ods. 11 v príslušnom kalendárnom roku:</t>
  </si>
  <si>
    <t>STLAČENÝ ZEMNÝ PLYN - CNG</t>
  </si>
  <si>
    <t>Adresa sídla (PO) / trvalého pobytu (FO):</t>
  </si>
  <si>
    <t>Meno a priezvisko osoby, ktorá je oprávnená konať za subjekt podávajúci správu</t>
  </si>
  <si>
    <t>Emailová adresa</t>
  </si>
  <si>
    <t>Poznámky</t>
  </si>
  <si>
    <t>Subjekt (obchodné meno právnickej osoby, meno a priezvisko fyzickej osoby)</t>
  </si>
  <si>
    <t>Tel. kontakt</t>
  </si>
  <si>
    <t>Energetický obsah pokročilých biopalív podľa § 14f ods. 2:</t>
  </si>
  <si>
    <t>MOTOROVÝ BENZÍN</t>
  </si>
  <si>
    <t>MOTOROVÁ NAFTA</t>
  </si>
  <si>
    <t>Potenciálna pokuta - bioetanolová zložka</t>
  </si>
  <si>
    <t>Potenciálna pokuta - FAME</t>
  </si>
  <si>
    <t>FAME</t>
  </si>
  <si>
    <t>v litroch</t>
  </si>
  <si>
    <t>v kilogramoch</t>
  </si>
  <si>
    <t>Množstvo v kilogramoch za kalendárny rok</t>
  </si>
  <si>
    <t>Výpočet energetického obsahu udržateľných pohonných látok z celkového energetického obsahu motorovej nafty a motorového benzínu uvedeného na trh</t>
  </si>
  <si>
    <t>ver. 22026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</si>
</sst>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7" formatCode="#,##0.00\ &quot;€&quot;;\-#,##0.00\ &quot;€&quot;"/>
    <numFmt numFmtId="43" formatCode="_-* #,##0.00_-;\-* #,##0.00_-;_-* &quot;-&quot;??_-;_-@_-"/>
    <numFmt numFmtId="164" formatCode="#,##0.00\ &quot;€&quot;"/>
    <numFmt numFmtId="165" formatCode="0.0000000"/>
    <numFmt numFmtId="166" formatCode="_-* #,##0.00\ _S_k_-;\-* #,##0.00\ _S_k_-;_-* &quot;-&quot;??\ _S_k_-;_-@_-"/>
    <numFmt numFmtId="167" formatCode="_-* #,##0_-;\-* #,##0_-;_-* &quot;-&quot;??_-;_-@_-"/>
    <numFmt numFmtId="168" formatCode="#,##0&quot; lit.&quot;"/>
    <numFmt numFmtId="169" formatCode="#,##0&quot; MJ&quot;"/>
    <numFmt numFmtId="170" formatCode="#,##0&quot; kWh&quot;"/>
    <numFmt numFmtId="171" formatCode="#,##0.0&quot; kWh/MJ&quot;"/>
    <numFmt numFmtId="172" formatCode="#,##0&quot; kg&quot;"/>
    <numFmt numFmtId="173" formatCode="#,##0.0&quot; MJ/kg&quot;"/>
    <numFmt numFmtId="174" formatCode="_-* #,##0.0000_-;\-* #,##0.0000_-;_-* &quot;-&quot;??_-;_-@_-"/>
    <numFmt numFmtId="175" formatCode="000\ 00"/>
    <numFmt numFmtId="176" formatCode="0.000%"/>
  </numFmts>
  <fonts count="84"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Arial"/>
      <family val="2"/>
      <charset val="238"/>
    </font>
    <font>
      <sz val="10"/>
      <name val="Arial"/>
      <family val="2"/>
    </font>
    <font>
      <sz val="10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20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0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0"/>
      <color rgb="FFFF000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u/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scheme val="minor"/>
    </font>
    <font>
      <i/>
      <sz val="10"/>
      <color theme="1"/>
      <name val="Arial"/>
      <family val="2"/>
      <charset val="238"/>
    </font>
    <font>
      <i/>
      <sz val="10"/>
      <name val="Calibri"/>
      <family val="2"/>
      <scheme val="minor"/>
    </font>
    <font>
      <i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4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i/>
      <sz val="11"/>
      <color theme="5" tint="-0.249977111117893"/>
      <name val="Calibri"/>
      <family val="2"/>
      <charset val="238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b/>
      <i/>
      <sz val="10"/>
      <name val="Calibri"/>
      <family val="2"/>
      <scheme val="minor"/>
    </font>
    <font>
      <b/>
      <i/>
      <sz val="10"/>
      <name val="Arial"/>
      <family val="2"/>
      <charset val="238"/>
    </font>
    <font>
      <b/>
      <i/>
      <sz val="10"/>
      <color theme="1"/>
      <name val="Calibri"/>
      <family val="2"/>
      <scheme val="minor"/>
    </font>
    <font>
      <b/>
      <i/>
      <sz val="11"/>
      <color theme="5" tint="-0.249977111117893"/>
      <name val="Calibri"/>
      <family val="2"/>
      <charset val="238"/>
      <scheme val="minor"/>
    </font>
    <font>
      <b/>
      <sz val="14"/>
      <color theme="5" tint="-0.249977111117893"/>
      <name val="Calibri"/>
      <family val="2"/>
      <scheme val="minor"/>
    </font>
    <font>
      <sz val="14"/>
      <color theme="1"/>
      <name val="Arial"/>
      <family val="2"/>
      <charset val="238"/>
    </font>
    <font>
      <b/>
      <i/>
      <sz val="11"/>
      <color theme="4" tint="-0.249977111117893"/>
      <name val="Calibri"/>
      <family val="2"/>
      <charset val="238"/>
      <scheme val="minor"/>
    </font>
    <font>
      <i/>
      <sz val="10"/>
      <color theme="5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b/>
      <i/>
      <sz val="11"/>
      <color theme="9" tint="0.79998168889431442"/>
      <name val="Calibri"/>
      <family val="2"/>
      <charset val="238"/>
      <scheme val="minor"/>
    </font>
    <font>
      <sz val="11"/>
      <color theme="1"/>
      <name val="Aptos Narrow"/>
      <family val="2"/>
    </font>
    <font>
      <sz val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1"/>
      <name val="Arial"/>
      <family val="2"/>
      <charset val="238"/>
    </font>
    <font>
      <sz val="10"/>
      <color theme="1"/>
      <name val="Calibri  "/>
      <charset val="238"/>
    </font>
    <font>
      <b/>
      <sz val="11"/>
      <color theme="1"/>
      <name val="Calibri  "/>
      <charset val="238"/>
    </font>
    <font>
      <b/>
      <sz val="11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name val="Arial"/>
      <charset val="238"/>
    </font>
    <font>
      <sz val="12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u/>
      <sz val="10"/>
      <color theme="1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8F8F8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9" fontId="5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0" fontId="14" fillId="0" borderId="0"/>
    <xf numFmtId="166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8" fillId="0" borderId="0"/>
    <xf numFmtId="0" fontId="83" fillId="0" borderId="0" applyNumberFormat="0" applyFill="0" applyBorder="0" applyAlignment="0" applyProtection="0"/>
  </cellStyleXfs>
  <cellXfs count="510">
    <xf numFmtId="0" fontId="0" fillId="0" borderId="0" xfId="0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0" fillId="0" borderId="0" xfId="0" applyAlignment="1">
      <alignment horizontal="center"/>
    </xf>
    <xf numFmtId="10" fontId="7" fillId="0" borderId="0" xfId="1" applyNumberFormat="1" applyFont="1" applyBorder="1" applyAlignment="1">
      <alignment horizontal="center"/>
    </xf>
    <xf numFmtId="0" fontId="7" fillId="6" borderId="6" xfId="0" applyFont="1" applyFill="1" applyBorder="1"/>
    <xf numFmtId="0" fontId="7" fillId="3" borderId="12" xfId="0" applyFont="1" applyFill="1" applyBorder="1"/>
    <xf numFmtId="0" fontId="27" fillId="0" borderId="0" xfId="0" applyFont="1" applyAlignment="1">
      <alignment horizontal="left"/>
    </xf>
    <xf numFmtId="167" fontId="7" fillId="3" borderId="2" xfId="0" applyNumberFormat="1" applyFont="1" applyFill="1" applyBorder="1" applyAlignment="1" applyProtection="1">
      <alignment horizontal="center" vertical="center"/>
      <protection locked="0"/>
    </xf>
    <xf numFmtId="167" fontId="18" fillId="0" borderId="3" xfId="0" applyNumberFormat="1" applyFont="1" applyBorder="1" applyAlignment="1" applyProtection="1">
      <alignment horizontal="center" vertical="center"/>
      <protection locked="0"/>
    </xf>
    <xf numFmtId="167" fontId="25" fillId="0" borderId="3" xfId="0" applyNumberFormat="1" applyFont="1" applyBorder="1" applyAlignment="1" applyProtection="1">
      <alignment horizontal="center" vertical="center"/>
      <protection locked="0"/>
    </xf>
    <xf numFmtId="167" fontId="18" fillId="0" borderId="6" xfId="0" applyNumberFormat="1" applyFont="1" applyBorder="1" applyAlignment="1" applyProtection="1">
      <alignment horizontal="center" vertical="center"/>
      <protection locked="0"/>
    </xf>
    <xf numFmtId="0" fontId="16" fillId="3" borderId="6" xfId="2" applyFont="1" applyFill="1" applyBorder="1" applyProtection="1">
      <protection locked="0"/>
    </xf>
    <xf numFmtId="0" fontId="7" fillId="5" borderId="0" xfId="0" applyFont="1" applyFill="1"/>
    <xf numFmtId="0" fontId="8" fillId="5" borderId="0" xfId="0" applyFont="1" applyFill="1" applyAlignment="1">
      <alignment horizontal="center" vertical="center"/>
    </xf>
    <xf numFmtId="0" fontId="7" fillId="6" borderId="0" xfId="0" applyFont="1" applyFill="1"/>
    <xf numFmtId="0" fontId="21" fillId="6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right"/>
    </xf>
    <xf numFmtId="10" fontId="21" fillId="6" borderId="0" xfId="0" applyNumberFormat="1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169" fontId="31" fillId="6" borderId="10" xfId="0" applyNumberFormat="1" applyFont="1" applyFill="1" applyBorder="1"/>
    <xf numFmtId="0" fontId="35" fillId="0" borderId="0" xfId="0" applyFont="1"/>
    <xf numFmtId="0" fontId="21" fillId="0" borderId="0" xfId="0" applyFont="1"/>
    <xf numFmtId="167" fontId="7" fillId="3" borderId="9" xfId="0" applyNumberFormat="1" applyFont="1" applyFill="1" applyBorder="1" applyAlignment="1" applyProtection="1">
      <alignment horizontal="center" vertical="center"/>
      <protection locked="0"/>
    </xf>
    <xf numFmtId="167" fontId="18" fillId="0" borderId="10" xfId="0" applyNumberFormat="1" applyFont="1" applyBorder="1" applyAlignment="1" applyProtection="1">
      <alignment horizontal="center" vertical="center"/>
      <protection locked="0"/>
    </xf>
    <xf numFmtId="167" fontId="25" fillId="0" borderId="10" xfId="0" applyNumberFormat="1" applyFont="1" applyBorder="1" applyAlignment="1" applyProtection="1">
      <alignment horizontal="center" vertical="center"/>
      <protection locked="0"/>
    </xf>
    <xf numFmtId="167" fontId="18" fillId="0" borderId="0" xfId="0" applyNumberFormat="1" applyFont="1" applyAlignment="1" applyProtection="1">
      <alignment horizontal="center" vertical="center"/>
      <protection locked="0"/>
    </xf>
    <xf numFmtId="0" fontId="36" fillId="3" borderId="8" xfId="0" applyFont="1" applyFill="1" applyBorder="1"/>
    <xf numFmtId="0" fontId="8" fillId="3" borderId="12" xfId="0" applyFont="1" applyFill="1" applyBorder="1"/>
    <xf numFmtId="0" fontId="8" fillId="3" borderId="5" xfId="0" applyFont="1" applyFill="1" applyBorder="1"/>
    <xf numFmtId="0" fontId="8" fillId="3" borderId="8" xfId="0" applyFont="1" applyFill="1" applyBorder="1"/>
    <xf numFmtId="0" fontId="42" fillId="3" borderId="12" xfId="0" applyFont="1" applyFill="1" applyBorder="1" applyAlignment="1">
      <alignment horizontal="left"/>
    </xf>
    <xf numFmtId="0" fontId="43" fillId="3" borderId="12" xfId="0" applyFont="1" applyFill="1" applyBorder="1"/>
    <xf numFmtId="0" fontId="40" fillId="3" borderId="12" xfId="0" applyFont="1" applyFill="1" applyBorder="1"/>
    <xf numFmtId="169" fontId="15" fillId="3" borderId="10" xfId="6" applyNumberFormat="1" applyFont="1" applyFill="1" applyBorder="1" applyAlignment="1" applyProtection="1">
      <alignment horizontal="right"/>
    </xf>
    <xf numFmtId="169" fontId="15" fillId="3" borderId="11" xfId="6" applyNumberFormat="1" applyFont="1" applyFill="1" applyBorder="1" applyAlignment="1" applyProtection="1">
      <alignment horizontal="right"/>
    </xf>
    <xf numFmtId="167" fontId="7" fillId="0" borderId="2" xfId="0" applyNumberFormat="1" applyFont="1" applyBorder="1" applyAlignment="1" applyProtection="1">
      <alignment horizontal="center" vertical="center"/>
      <protection locked="0"/>
    </xf>
    <xf numFmtId="167" fontId="7" fillId="0" borderId="9" xfId="0" applyNumberFormat="1" applyFont="1" applyBorder="1" applyAlignment="1" applyProtection="1">
      <alignment horizontal="center" vertical="center"/>
      <protection locked="0"/>
    </xf>
    <xf numFmtId="0" fontId="40" fillId="3" borderId="0" xfId="0" applyFont="1" applyFill="1"/>
    <xf numFmtId="0" fontId="42" fillId="3" borderId="6" xfId="0" applyFont="1" applyFill="1" applyBorder="1" applyAlignment="1">
      <alignment horizontal="left"/>
    </xf>
    <xf numFmtId="0" fontId="43" fillId="3" borderId="0" xfId="0" applyFont="1" applyFill="1"/>
    <xf numFmtId="0" fontId="42" fillId="3" borderId="0" xfId="0" applyFont="1" applyFill="1" applyAlignment="1">
      <alignment horizontal="left"/>
    </xf>
    <xf numFmtId="0" fontId="42" fillId="3" borderId="7" xfId="0" applyFont="1" applyFill="1" applyBorder="1" applyAlignment="1">
      <alignment horizontal="left"/>
    </xf>
    <xf numFmtId="0" fontId="8" fillId="3" borderId="0" xfId="0" applyFont="1" applyFill="1"/>
    <xf numFmtId="0" fontId="7" fillId="2" borderId="13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0" fontId="7" fillId="2" borderId="15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right"/>
    </xf>
    <xf numFmtId="0" fontId="8" fillId="6" borderId="12" xfId="0" applyFont="1" applyFill="1" applyBorder="1" applyAlignment="1">
      <alignment horizontal="right"/>
    </xf>
    <xf numFmtId="169" fontId="4" fillId="6" borderId="0" xfId="7" applyNumberFormat="1" applyFont="1" applyFill="1" applyBorder="1" applyAlignment="1">
      <alignment shrinkToFit="1"/>
    </xf>
    <xf numFmtId="10" fontId="4" fillId="6" borderId="0" xfId="0" applyNumberFormat="1" applyFont="1" applyFill="1" applyAlignment="1">
      <alignment horizontal="center" vertical="center"/>
    </xf>
    <xf numFmtId="0" fontId="4" fillId="6" borderId="12" xfId="0" applyFont="1" applyFill="1" applyBorder="1" applyAlignment="1">
      <alignment horizontal="right"/>
    </xf>
    <xf numFmtId="10" fontId="4" fillId="6" borderId="12" xfId="0" applyNumberFormat="1" applyFont="1" applyFill="1" applyBorder="1" applyAlignment="1">
      <alignment horizontal="center" vertical="center"/>
    </xf>
    <xf numFmtId="169" fontId="4" fillId="6" borderId="12" xfId="7" applyNumberFormat="1" applyFont="1" applyFill="1" applyBorder="1" applyAlignment="1">
      <alignment shrinkToFit="1"/>
    </xf>
    <xf numFmtId="0" fontId="27" fillId="3" borderId="11" xfId="0" applyFont="1" applyFill="1" applyBorder="1" applyAlignment="1">
      <alignment horizontal="left"/>
    </xf>
    <xf numFmtId="0" fontId="7" fillId="3" borderId="0" xfId="0" applyFont="1" applyFill="1"/>
    <xf numFmtId="0" fontId="27" fillId="3" borderId="10" xfId="0" applyFont="1" applyFill="1" applyBorder="1" applyAlignment="1">
      <alignment horizontal="left"/>
    </xf>
    <xf numFmtId="7" fontId="21" fillId="6" borderId="0" xfId="0" applyNumberFormat="1" applyFont="1" applyFill="1" applyAlignment="1">
      <alignment horizontal="right" vertical="center"/>
    </xf>
    <xf numFmtId="0" fontId="45" fillId="8" borderId="16" xfId="0" applyFont="1" applyFill="1" applyBorder="1" applyAlignment="1" applyProtection="1">
      <alignment horizontal="center" vertical="center"/>
      <protection locked="0"/>
    </xf>
    <xf numFmtId="167" fontId="8" fillId="0" borderId="3" xfId="0" applyNumberFormat="1" applyFont="1" applyBorder="1" applyAlignment="1" applyProtection="1">
      <alignment horizontal="center" vertical="center"/>
      <protection locked="0"/>
    </xf>
    <xf numFmtId="167" fontId="8" fillId="0" borderId="10" xfId="0" applyNumberFormat="1" applyFont="1" applyBorder="1" applyAlignment="1" applyProtection="1">
      <alignment horizontal="center" vertical="center"/>
      <protection locked="0"/>
    </xf>
    <xf numFmtId="167" fontId="8" fillId="0" borderId="0" xfId="0" applyNumberFormat="1" applyFont="1" applyAlignment="1" applyProtection="1">
      <alignment horizontal="center" vertical="center"/>
      <protection locked="0"/>
    </xf>
    <xf numFmtId="167" fontId="8" fillId="0" borderId="6" xfId="0" applyNumberFormat="1" applyFont="1" applyBorder="1" applyAlignment="1" applyProtection="1">
      <alignment horizontal="center" vertical="center"/>
      <protection locked="0"/>
    </xf>
    <xf numFmtId="167" fontId="3" fillId="0" borderId="6" xfId="0" applyNumberFormat="1" applyFont="1" applyBorder="1" applyAlignment="1" applyProtection="1">
      <alignment horizontal="center" vertical="center"/>
      <protection locked="0"/>
    </xf>
    <xf numFmtId="167" fontId="46" fillId="0" borderId="6" xfId="0" applyNumberFormat="1" applyFont="1" applyBorder="1" applyAlignment="1" applyProtection="1">
      <alignment horizontal="center" vertical="center"/>
      <protection locked="0"/>
    </xf>
    <xf numFmtId="167" fontId="3" fillId="0" borderId="6" xfId="0" applyNumberFormat="1" applyFont="1" applyBorder="1" applyAlignment="1" applyProtection="1">
      <alignment horizontal="center" vertical="top"/>
      <protection locked="0"/>
    </xf>
    <xf numFmtId="167" fontId="21" fillId="3" borderId="5" xfId="0" applyNumberFormat="1" applyFont="1" applyFill="1" applyBorder="1" applyAlignment="1" applyProtection="1">
      <alignment horizontal="center" vertical="center"/>
      <protection locked="0"/>
    </xf>
    <xf numFmtId="169" fontId="31" fillId="6" borderId="12" xfId="0" applyNumberFormat="1" applyFont="1" applyFill="1" applyBorder="1"/>
    <xf numFmtId="169" fontId="31" fillId="3" borderId="0" xfId="0" applyNumberFormat="1" applyFont="1" applyFill="1"/>
    <xf numFmtId="0" fontId="9" fillId="6" borderId="7" xfId="2" applyFont="1" applyFill="1" applyBorder="1"/>
    <xf numFmtId="0" fontId="37" fillId="3" borderId="8" xfId="0" applyFont="1" applyFill="1" applyBorder="1" applyAlignment="1">
      <alignment horizontal="left"/>
    </xf>
    <xf numFmtId="169" fontId="31" fillId="3" borderId="12" xfId="0" applyNumberFormat="1" applyFont="1" applyFill="1" applyBorder="1"/>
    <xf numFmtId="169" fontId="15" fillId="3" borderId="0" xfId="6" applyNumberFormat="1" applyFont="1" applyFill="1" applyBorder="1" applyAlignment="1" applyProtection="1">
      <alignment horizontal="right"/>
    </xf>
    <xf numFmtId="169" fontId="15" fillId="3" borderId="0" xfId="0" applyNumberFormat="1" applyFont="1" applyFill="1"/>
    <xf numFmtId="0" fontId="8" fillId="5" borderId="0" xfId="0" applyFont="1" applyFill="1"/>
    <xf numFmtId="0" fontId="8" fillId="6" borderId="6" xfId="0" applyFont="1" applyFill="1" applyBorder="1"/>
    <xf numFmtId="0" fontId="8" fillId="6" borderId="0" xfId="0" applyFont="1" applyFill="1"/>
    <xf numFmtId="0" fontId="38" fillId="6" borderId="0" xfId="0" applyFont="1" applyFill="1" applyAlignment="1">
      <alignment horizontal="left"/>
    </xf>
    <xf numFmtId="0" fontId="35" fillId="6" borderId="10" xfId="0" applyFont="1" applyFill="1" applyBorder="1"/>
    <xf numFmtId="0" fontId="21" fillId="6" borderId="0" xfId="0" applyFont="1" applyFill="1" applyAlignment="1">
      <alignment horizontal="center"/>
    </xf>
    <xf numFmtId="10" fontId="47" fillId="6" borderId="12" xfId="1" applyNumberFormat="1" applyFont="1" applyFill="1" applyBorder="1" applyAlignment="1">
      <alignment horizontal="center"/>
    </xf>
    <xf numFmtId="10" fontId="47" fillId="6" borderId="0" xfId="1" applyNumberFormat="1" applyFont="1" applyFill="1" applyBorder="1" applyAlignment="1">
      <alignment horizontal="center"/>
    </xf>
    <xf numFmtId="169" fontId="31" fillId="6" borderId="8" xfId="0" applyNumberFormat="1" applyFont="1" applyFill="1" applyBorder="1"/>
    <xf numFmtId="169" fontId="31" fillId="6" borderId="0" xfId="0" applyNumberFormat="1" applyFont="1" applyFill="1"/>
    <xf numFmtId="0" fontId="8" fillId="6" borderId="10" xfId="0" applyFont="1" applyFill="1" applyBorder="1"/>
    <xf numFmtId="10" fontId="2" fillId="6" borderId="0" xfId="0" applyNumberFormat="1" applyFont="1" applyFill="1" applyAlignment="1">
      <alignment horizontal="center" vertical="center"/>
    </xf>
    <xf numFmtId="10" fontId="2" fillId="6" borderId="0" xfId="1" applyNumberFormat="1" applyFont="1" applyFill="1" applyBorder="1" applyAlignment="1">
      <alignment horizontal="center"/>
    </xf>
    <xf numFmtId="0" fontId="9" fillId="6" borderId="0" xfId="2" applyFont="1" applyFill="1"/>
    <xf numFmtId="173" fontId="10" fillId="6" borderId="0" xfId="2" applyNumberFormat="1" applyFont="1" applyFill="1" applyAlignment="1">
      <alignment horizontal="left"/>
    </xf>
    <xf numFmtId="0" fontId="8" fillId="3" borderId="10" xfId="0" applyFont="1" applyFill="1" applyBorder="1"/>
    <xf numFmtId="0" fontId="9" fillId="6" borderId="6" xfId="2" applyFont="1" applyFill="1" applyBorder="1"/>
    <xf numFmtId="173" fontId="10" fillId="6" borderId="12" xfId="2" applyNumberFormat="1" applyFont="1" applyFill="1" applyBorder="1" applyAlignment="1">
      <alignment horizontal="left"/>
    </xf>
    <xf numFmtId="0" fontId="8" fillId="6" borderId="8" xfId="0" applyFont="1" applyFill="1" applyBorder="1"/>
    <xf numFmtId="0" fontId="4" fillId="6" borderId="8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vertical="center"/>
    </xf>
    <xf numFmtId="0" fontId="4" fillId="6" borderId="9" xfId="0" applyFont="1" applyFill="1" applyBorder="1" applyAlignment="1">
      <alignment horizontal="center" vertical="center"/>
    </xf>
    <xf numFmtId="10" fontId="4" fillId="6" borderId="10" xfId="0" applyNumberFormat="1" applyFont="1" applyFill="1" applyBorder="1" applyAlignment="1">
      <alignment horizontal="center" vertical="center"/>
    </xf>
    <xf numFmtId="0" fontId="8" fillId="6" borderId="12" xfId="0" applyFont="1" applyFill="1" applyBorder="1"/>
    <xf numFmtId="10" fontId="4" fillId="6" borderId="11" xfId="0" applyNumberFormat="1" applyFont="1" applyFill="1" applyBorder="1" applyAlignment="1">
      <alignment horizontal="center" vertical="center"/>
    </xf>
    <xf numFmtId="167" fontId="7" fillId="6" borderId="12" xfId="0" applyNumberFormat="1" applyFont="1" applyFill="1" applyBorder="1" applyAlignment="1" applyProtection="1">
      <alignment horizontal="center" vertical="center"/>
      <protection locked="0"/>
    </xf>
    <xf numFmtId="0" fontId="35" fillId="6" borderId="0" xfId="0" applyFont="1" applyFill="1"/>
    <xf numFmtId="0" fontId="8" fillId="6" borderId="11" xfId="0" applyFont="1" applyFill="1" applyBorder="1"/>
    <xf numFmtId="0" fontId="7" fillId="6" borderId="12" xfId="0" applyFont="1" applyFill="1" applyBorder="1"/>
    <xf numFmtId="0" fontId="9" fillId="6" borderId="12" xfId="2" applyFont="1" applyFill="1" applyBorder="1"/>
    <xf numFmtId="0" fontId="27" fillId="6" borderId="10" xfId="0" applyFont="1" applyFill="1" applyBorder="1" applyAlignment="1">
      <alignment horizontal="left"/>
    </xf>
    <xf numFmtId="0" fontId="8" fillId="5" borderId="20" xfId="0" applyFont="1" applyFill="1" applyBorder="1"/>
    <xf numFmtId="0" fontId="27" fillId="5" borderId="21" xfId="0" applyFont="1" applyFill="1" applyBorder="1" applyAlignment="1">
      <alignment horizontal="left"/>
    </xf>
    <xf numFmtId="0" fontId="8" fillId="5" borderId="22" xfId="0" applyFont="1" applyFill="1" applyBorder="1"/>
    <xf numFmtId="0" fontId="8" fillId="5" borderId="23" xfId="0" applyFont="1" applyFill="1" applyBorder="1"/>
    <xf numFmtId="0" fontId="8" fillId="5" borderId="23" xfId="0" applyFont="1" applyFill="1" applyBorder="1" applyAlignment="1">
      <alignment horizontal="center" vertical="center"/>
    </xf>
    <xf numFmtId="0" fontId="8" fillId="5" borderId="24" xfId="0" applyFont="1" applyFill="1" applyBorder="1"/>
    <xf numFmtId="0" fontId="8" fillId="10" borderId="26" xfId="0" applyFont="1" applyFill="1" applyBorder="1"/>
    <xf numFmtId="0" fontId="8" fillId="10" borderId="16" xfId="0" applyFont="1" applyFill="1" applyBorder="1"/>
    <xf numFmtId="0" fontId="21" fillId="10" borderId="16" xfId="0" applyFont="1" applyFill="1" applyBorder="1" applyAlignment="1">
      <alignment horizontal="right" vertical="center"/>
    </xf>
    <xf numFmtId="0" fontId="8" fillId="10" borderId="16" xfId="0" applyFont="1" applyFill="1" applyBorder="1" applyAlignment="1">
      <alignment horizontal="center" vertical="center"/>
    </xf>
    <xf numFmtId="0" fontId="38" fillId="10" borderId="16" xfId="0" applyFont="1" applyFill="1" applyBorder="1" applyAlignment="1">
      <alignment horizontal="left"/>
    </xf>
    <xf numFmtId="0" fontId="35" fillId="10" borderId="25" xfId="0" applyFont="1" applyFill="1" applyBorder="1"/>
    <xf numFmtId="0" fontId="8" fillId="6" borderId="8" xfId="0" applyFont="1" applyFill="1" applyBorder="1" applyAlignment="1">
      <alignment horizontal="center" vertical="center"/>
    </xf>
    <xf numFmtId="0" fontId="7" fillId="6" borderId="8" xfId="0" applyFont="1" applyFill="1" applyBorder="1"/>
    <xf numFmtId="0" fontId="27" fillId="6" borderId="9" xfId="0" applyFont="1" applyFill="1" applyBorder="1" applyAlignment="1">
      <alignment horizontal="left"/>
    </xf>
    <xf numFmtId="0" fontId="30" fillId="6" borderId="6" xfId="0" applyFont="1" applyFill="1" applyBorder="1" applyAlignment="1">
      <alignment horizontal="left"/>
    </xf>
    <xf numFmtId="0" fontId="31" fillId="6" borderId="6" xfId="0" applyFont="1" applyFill="1" applyBorder="1"/>
    <xf numFmtId="0" fontId="31" fillId="6" borderId="7" xfId="0" applyFont="1" applyFill="1" applyBorder="1"/>
    <xf numFmtId="0" fontId="8" fillId="6" borderId="12" xfId="0" applyFont="1" applyFill="1" applyBorder="1" applyAlignment="1">
      <alignment horizontal="center" vertical="center"/>
    </xf>
    <xf numFmtId="0" fontId="27" fillId="6" borderId="11" xfId="0" applyFont="1" applyFill="1" applyBorder="1" applyAlignment="1">
      <alignment horizontal="left"/>
    </xf>
    <xf numFmtId="0" fontId="8" fillId="3" borderId="8" xfId="0" applyFont="1" applyFill="1" applyBorder="1" applyAlignment="1">
      <alignment horizontal="center" vertical="center"/>
    </xf>
    <xf numFmtId="0" fontId="7" fillId="3" borderId="8" xfId="0" applyFont="1" applyFill="1" applyBorder="1"/>
    <xf numFmtId="0" fontId="27" fillId="3" borderId="9" xfId="0" applyFont="1" applyFill="1" applyBorder="1" applyAlignment="1">
      <alignment horizontal="left"/>
    </xf>
    <xf numFmtId="0" fontId="36" fillId="3" borderId="5" xfId="0" applyFont="1" applyFill="1" applyBorder="1"/>
    <xf numFmtId="169" fontId="36" fillId="3" borderId="8" xfId="0" applyNumberFormat="1" applyFont="1" applyFill="1" applyBorder="1"/>
    <xf numFmtId="0" fontId="8" fillId="3" borderId="9" xfId="0" applyFont="1" applyFill="1" applyBorder="1"/>
    <xf numFmtId="0" fontId="8" fillId="3" borderId="11" xfId="0" applyFont="1" applyFill="1" applyBorder="1"/>
    <xf numFmtId="172" fontId="30" fillId="6" borderId="0" xfId="0" applyNumberFormat="1" applyFont="1" applyFill="1"/>
    <xf numFmtId="172" fontId="31" fillId="6" borderId="0" xfId="0" applyNumberFormat="1" applyFont="1" applyFill="1"/>
    <xf numFmtId="0" fontId="46" fillId="6" borderId="6" xfId="2" applyFont="1" applyFill="1" applyBorder="1"/>
    <xf numFmtId="169" fontId="38" fillId="6" borderId="0" xfId="0" applyNumberFormat="1" applyFont="1" applyFill="1" applyAlignment="1">
      <alignment horizontal="right"/>
    </xf>
    <xf numFmtId="167" fontId="9" fillId="6" borderId="0" xfId="0" applyNumberFormat="1" applyFont="1" applyFill="1" applyAlignment="1" applyProtection="1">
      <alignment horizontal="center" vertical="center"/>
      <protection locked="0"/>
    </xf>
    <xf numFmtId="171" fontId="10" fillId="5" borderId="0" xfId="2" applyNumberFormat="1" applyFont="1" applyFill="1" applyAlignment="1">
      <alignment horizontal="left"/>
    </xf>
    <xf numFmtId="169" fontId="31" fillId="6" borderId="11" xfId="0" applyNumberFormat="1" applyFont="1" applyFill="1" applyBorder="1"/>
    <xf numFmtId="0" fontId="9" fillId="6" borderId="8" xfId="2" applyFont="1" applyFill="1" applyBorder="1"/>
    <xf numFmtId="173" fontId="10" fillId="6" borderId="8" xfId="2" applyNumberFormat="1" applyFont="1" applyFill="1" applyBorder="1" applyAlignment="1">
      <alignment horizontal="left"/>
    </xf>
    <xf numFmtId="0" fontId="46" fillId="6" borderId="5" xfId="2" applyFont="1" applyFill="1" applyBorder="1"/>
    <xf numFmtId="172" fontId="1" fillId="3" borderId="0" xfId="0" applyNumberFormat="1" applyFont="1" applyFill="1" applyAlignment="1" applyProtection="1">
      <alignment horizontal="right"/>
      <protection locked="0"/>
    </xf>
    <xf numFmtId="0" fontId="7" fillId="3" borderId="13" xfId="0" applyFont="1" applyFill="1" applyBorder="1" applyAlignment="1">
      <alignment horizontal="center"/>
    </xf>
    <xf numFmtId="0" fontId="7" fillId="3" borderId="15" xfId="0" applyFont="1" applyFill="1" applyBorder="1" applyAlignment="1">
      <alignment horizontal="center"/>
    </xf>
    <xf numFmtId="0" fontId="7" fillId="3" borderId="14" xfId="0" applyFont="1" applyFill="1" applyBorder="1" applyAlignment="1">
      <alignment horizontal="center"/>
    </xf>
    <xf numFmtId="0" fontId="50" fillId="2" borderId="8" xfId="2" applyFont="1" applyFill="1" applyBorder="1"/>
    <xf numFmtId="171" fontId="10" fillId="2" borderId="8" xfId="2" applyNumberFormat="1" applyFont="1" applyFill="1" applyBorder="1" applyAlignment="1">
      <alignment horizontal="left"/>
    </xf>
    <xf numFmtId="167" fontId="7" fillId="2" borderId="8" xfId="0" applyNumberFormat="1" applyFont="1" applyFill="1" applyBorder="1" applyAlignment="1" applyProtection="1">
      <alignment horizontal="center" vertical="center"/>
      <protection locked="0"/>
    </xf>
    <xf numFmtId="170" fontId="19" fillId="2" borderId="8" xfId="0" applyNumberFormat="1" applyFont="1" applyFill="1" applyBorder="1"/>
    <xf numFmtId="169" fontId="31" fillId="2" borderId="8" xfId="0" applyNumberFormat="1" applyFont="1" applyFill="1" applyBorder="1"/>
    <xf numFmtId="169" fontId="31" fillId="2" borderId="9" xfId="0" applyNumberFormat="1" applyFont="1" applyFill="1" applyBorder="1"/>
    <xf numFmtId="0" fontId="50" fillId="2" borderId="0" xfId="2" applyFont="1" applyFill="1"/>
    <xf numFmtId="0" fontId="50" fillId="2" borderId="10" xfId="2" applyFont="1" applyFill="1" applyBorder="1"/>
    <xf numFmtId="0" fontId="57" fillId="2" borderId="5" xfId="2" applyFont="1" applyFill="1" applyBorder="1"/>
    <xf numFmtId="0" fontId="57" fillId="9" borderId="6" xfId="2" applyFont="1" applyFill="1" applyBorder="1"/>
    <xf numFmtId="0" fontId="57" fillId="9" borderId="0" xfId="2" applyFont="1" applyFill="1"/>
    <xf numFmtId="167" fontId="7" fillId="2" borderId="0" xfId="0" applyNumberFormat="1" applyFont="1" applyFill="1" applyAlignment="1" applyProtection="1">
      <alignment horizontal="center" vertical="center"/>
      <protection locked="0"/>
    </xf>
    <xf numFmtId="0" fontId="0" fillId="3" borderId="10" xfId="0" applyFill="1" applyBorder="1"/>
    <xf numFmtId="0" fontId="57" fillId="9" borderId="10" xfId="2" applyFont="1" applyFill="1" applyBorder="1"/>
    <xf numFmtId="0" fontId="0" fillId="6" borderId="0" xfId="0" applyFill="1"/>
    <xf numFmtId="0" fontId="57" fillId="6" borderId="0" xfId="2" applyFont="1" applyFill="1"/>
    <xf numFmtId="0" fontId="57" fillId="6" borderId="10" xfId="2" applyFont="1" applyFill="1" applyBorder="1"/>
    <xf numFmtId="0" fontId="41" fillId="6" borderId="0" xfId="0" applyFont="1" applyFill="1"/>
    <xf numFmtId="0" fontId="57" fillId="9" borderId="8" xfId="2" applyFont="1" applyFill="1" applyBorder="1"/>
    <xf numFmtId="0" fontId="0" fillId="3" borderId="0" xfId="0" applyFill="1"/>
    <xf numFmtId="167" fontId="0" fillId="3" borderId="0" xfId="7" applyNumberFormat="1" applyFont="1" applyFill="1" applyBorder="1"/>
    <xf numFmtId="0" fontId="0" fillId="11" borderId="0" xfId="0" applyFill="1"/>
    <xf numFmtId="167" fontId="0" fillId="11" borderId="0" xfId="7" applyNumberFormat="1" applyFont="1" applyFill="1" applyBorder="1"/>
    <xf numFmtId="0" fontId="0" fillId="11" borderId="10" xfId="0" applyFill="1" applyBorder="1"/>
    <xf numFmtId="0" fontId="7" fillId="2" borderId="5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169" fontId="31" fillId="0" borderId="0" xfId="0" applyNumberFormat="1" applyFont="1"/>
    <xf numFmtId="169" fontId="31" fillId="2" borderId="15" xfId="0" applyNumberFormat="1" applyFont="1" applyFill="1" applyBorder="1"/>
    <xf numFmtId="0" fontId="8" fillId="2" borderId="15" xfId="0" applyFont="1" applyFill="1" applyBorder="1" applyAlignment="1">
      <alignment horizontal="center" vertical="center"/>
    </xf>
    <xf numFmtId="0" fontId="7" fillId="2" borderId="15" xfId="0" applyFont="1" applyFill="1" applyBorder="1"/>
    <xf numFmtId="0" fontId="27" fillId="2" borderId="14" xfId="0" applyFont="1" applyFill="1" applyBorder="1" applyAlignment="1">
      <alignment horizontal="left"/>
    </xf>
    <xf numFmtId="0" fontId="50" fillId="9" borderId="0" xfId="2" applyFont="1" applyFill="1"/>
    <xf numFmtId="0" fontId="57" fillId="9" borderId="0" xfId="2" applyFont="1" applyFill="1" applyAlignment="1">
      <alignment horizontal="right"/>
    </xf>
    <xf numFmtId="169" fontId="61" fillId="9" borderId="0" xfId="0" applyNumberFormat="1" applyFont="1" applyFill="1" applyAlignment="1">
      <alignment horizontal="right"/>
    </xf>
    <xf numFmtId="169" fontId="41" fillId="6" borderId="0" xfId="0" applyNumberFormat="1" applyFont="1" applyFill="1" applyAlignment="1">
      <alignment horizontal="right"/>
    </xf>
    <xf numFmtId="0" fontId="62" fillId="0" borderId="0" xfId="0" applyFont="1"/>
    <xf numFmtId="0" fontId="63" fillId="9" borderId="10" xfId="2" applyFont="1" applyFill="1" applyBorder="1"/>
    <xf numFmtId="173" fontId="10" fillId="3" borderId="0" xfId="2" applyNumberFormat="1" applyFont="1" applyFill="1" applyAlignment="1">
      <alignment horizontal="left"/>
    </xf>
    <xf numFmtId="0" fontId="8" fillId="6" borderId="0" xfId="0" applyFont="1" applyFill="1" applyAlignment="1">
      <alignment horizontal="left" vertical="center"/>
    </xf>
    <xf numFmtId="0" fontId="7" fillId="2" borderId="13" xfId="0" applyFont="1" applyFill="1" applyBorder="1"/>
    <xf numFmtId="0" fontId="69" fillId="3" borderId="15" xfId="0" applyFont="1" applyFill="1" applyBorder="1" applyAlignment="1">
      <alignment horizontal="center"/>
    </xf>
    <xf numFmtId="0" fontId="46" fillId="6" borderId="6" xfId="2" applyFont="1" applyFill="1" applyBorder="1" applyAlignment="1">
      <alignment wrapText="1"/>
    </xf>
    <xf numFmtId="0" fontId="57" fillId="2" borderId="6" xfId="2" applyFont="1" applyFill="1" applyBorder="1" applyAlignment="1">
      <alignment wrapText="1"/>
    </xf>
    <xf numFmtId="0" fontId="50" fillId="9" borderId="0" xfId="2" applyFont="1" applyFill="1" applyAlignment="1">
      <alignment wrapText="1"/>
    </xf>
    <xf numFmtId="0" fontId="41" fillId="6" borderId="0" xfId="0" applyFont="1" applyFill="1" applyAlignment="1">
      <alignment wrapText="1"/>
    </xf>
    <xf numFmtId="0" fontId="57" fillId="9" borderId="6" xfId="2" applyFont="1" applyFill="1" applyBorder="1" applyAlignment="1">
      <alignment horizontal="center" vertical="center" wrapText="1"/>
    </xf>
    <xf numFmtId="0" fontId="41" fillId="6" borderId="0" xfId="0" applyFont="1" applyFill="1" applyAlignment="1">
      <alignment vertical="center" wrapText="1"/>
    </xf>
    <xf numFmtId="0" fontId="41" fillId="6" borderId="0" xfId="0" applyFont="1" applyFill="1" applyAlignment="1">
      <alignment vertical="center"/>
    </xf>
    <xf numFmtId="169" fontId="41" fillId="6" borderId="0" xfId="0" applyNumberFormat="1" applyFont="1" applyFill="1" applyAlignment="1">
      <alignment horizontal="right" vertical="center"/>
    </xf>
    <xf numFmtId="171" fontId="16" fillId="6" borderId="0" xfId="2" applyNumberFormat="1" applyFont="1" applyFill="1" applyAlignment="1">
      <alignment horizontal="right" vertical="center"/>
    </xf>
    <xf numFmtId="0" fontId="50" fillId="6" borderId="0" xfId="2" applyFont="1" applyFill="1" applyAlignment="1">
      <alignment vertical="center"/>
    </xf>
    <xf numFmtId="0" fontId="50" fillId="9" borderId="0" xfId="2" applyFont="1" applyFill="1" applyAlignment="1">
      <alignment vertical="center" wrapText="1"/>
    </xf>
    <xf numFmtId="0" fontId="57" fillId="9" borderId="0" xfId="2" applyFont="1" applyFill="1" applyAlignment="1">
      <alignment vertical="center"/>
    </xf>
    <xf numFmtId="0" fontId="57" fillId="9" borderId="0" xfId="2" applyFont="1" applyFill="1" applyAlignment="1">
      <alignment horizontal="center" vertical="center"/>
    </xf>
    <xf numFmtId="167" fontId="0" fillId="3" borderId="6" xfId="7" applyNumberFormat="1" applyFont="1" applyFill="1" applyBorder="1"/>
    <xf numFmtId="167" fontId="0" fillId="11" borderId="6" xfId="7" applyNumberFormat="1" applyFont="1" applyFill="1" applyBorder="1"/>
    <xf numFmtId="0" fontId="63" fillId="9" borderId="0" xfId="2" applyFont="1" applyFill="1"/>
    <xf numFmtId="171" fontId="10" fillId="5" borderId="0" xfId="2" applyNumberFormat="1" applyFont="1" applyFill="1" applyAlignment="1">
      <alignment horizontal="left" indent="1"/>
    </xf>
    <xf numFmtId="0" fontId="8" fillId="5" borderId="0" xfId="0" applyFont="1" applyFill="1" applyAlignment="1">
      <alignment horizontal="left" indent="1"/>
    </xf>
    <xf numFmtId="0" fontId="46" fillId="5" borderId="6" xfId="2" applyFont="1" applyFill="1" applyBorder="1" applyAlignment="1">
      <alignment horizontal="left" indent="1"/>
    </xf>
    <xf numFmtId="169" fontId="65" fillId="5" borderId="0" xfId="0" applyNumberFormat="1" applyFont="1" applyFill="1" applyAlignment="1">
      <alignment horizontal="left" indent="1"/>
    </xf>
    <xf numFmtId="0" fontId="8" fillId="5" borderId="10" xfId="0" applyFont="1" applyFill="1" applyBorder="1" applyAlignment="1">
      <alignment horizontal="left" indent="1"/>
    </xf>
    <xf numFmtId="169" fontId="65" fillId="3" borderId="12" xfId="0" applyNumberFormat="1" applyFont="1" applyFill="1" applyBorder="1"/>
    <xf numFmtId="169" fontId="65" fillId="3" borderId="0" xfId="0" applyNumberFormat="1" applyFont="1" applyFill="1"/>
    <xf numFmtId="0" fontId="1" fillId="3" borderId="0" xfId="0" applyFont="1" applyFill="1"/>
    <xf numFmtId="0" fontId="77" fillId="3" borderId="10" xfId="0" applyFont="1" applyFill="1" applyBorder="1"/>
    <xf numFmtId="0" fontId="21" fillId="5" borderId="0" xfId="0" applyFont="1" applyFill="1" applyAlignment="1">
      <alignment horizontal="left" indent="1"/>
    </xf>
    <xf numFmtId="0" fontId="81" fillId="3" borderId="0" xfId="0" applyFont="1" applyFill="1" applyAlignment="1">
      <alignment vertical="center"/>
    </xf>
    <xf numFmtId="0" fontId="82" fillId="3" borderId="0" xfId="8" applyFont="1" applyFill="1" applyAlignment="1">
      <alignment horizontal="left" vertical="center"/>
    </xf>
    <xf numFmtId="0" fontId="80" fillId="3" borderId="0" xfId="8" applyFont="1" applyFill="1" applyAlignment="1">
      <alignment vertical="center"/>
    </xf>
    <xf numFmtId="0" fontId="81" fillId="3" borderId="0" xfId="0" applyFont="1" applyFill="1" applyAlignment="1">
      <alignment horizontal="left" vertical="center"/>
    </xf>
    <xf numFmtId="0" fontId="66" fillId="3" borderId="0" xfId="0" applyFont="1" applyFill="1" applyAlignment="1">
      <alignment horizontal="left" vertical="center"/>
    </xf>
    <xf numFmtId="0" fontId="80" fillId="3" borderId="0" xfId="8" applyFont="1" applyFill="1" applyAlignment="1">
      <alignment horizontal="left" vertical="center"/>
    </xf>
    <xf numFmtId="0" fontId="80" fillId="3" borderId="0" xfId="8" applyFont="1" applyFill="1" applyAlignment="1">
      <alignment horizontal="center" vertical="center"/>
    </xf>
    <xf numFmtId="0" fontId="15" fillId="0" borderId="0" xfId="0" applyFont="1" applyAlignment="1">
      <alignment horizontal="left"/>
    </xf>
    <xf numFmtId="0" fontId="79" fillId="0" borderId="0" xfId="0" applyFont="1"/>
    <xf numFmtId="0" fontId="68" fillId="3" borderId="6" xfId="0" applyFont="1" applyFill="1" applyBorder="1"/>
    <xf numFmtId="0" fontId="68" fillId="3" borderId="0" xfId="0" applyFont="1" applyFill="1"/>
    <xf numFmtId="0" fontId="68" fillId="3" borderId="0" xfId="0" applyFont="1" applyFill="1" applyAlignment="1">
      <alignment horizontal="center" vertical="center"/>
    </xf>
    <xf numFmtId="0" fontId="69" fillId="3" borderId="0" xfId="0" applyFont="1" applyFill="1"/>
    <xf numFmtId="0" fontId="70" fillId="3" borderId="10" xfId="0" applyFont="1" applyFill="1" applyBorder="1" applyAlignment="1">
      <alignment horizontal="left"/>
    </xf>
    <xf numFmtId="0" fontId="8" fillId="3" borderId="6" xfId="0" applyFont="1" applyFill="1" applyBorder="1"/>
    <xf numFmtId="0" fontId="8" fillId="3" borderId="0" xfId="0" applyFont="1" applyFill="1" applyAlignment="1">
      <alignment horizontal="center" vertical="center"/>
    </xf>
    <xf numFmtId="0" fontId="7" fillId="5" borderId="6" xfId="0" applyFont="1" applyFill="1" applyBorder="1" applyAlignment="1">
      <alignment horizontal="left" indent="14"/>
    </xf>
    <xf numFmtId="0" fontId="21" fillId="5" borderId="0" xfId="0" applyFont="1" applyFill="1" applyAlignment="1">
      <alignment horizontal="right" vertical="center"/>
    </xf>
    <xf numFmtId="0" fontId="7" fillId="5" borderId="10" xfId="0" applyFont="1" applyFill="1" applyBorder="1"/>
    <xf numFmtId="0" fontId="7" fillId="6" borderId="10" xfId="0" applyFont="1" applyFill="1" applyBorder="1"/>
    <xf numFmtId="176" fontId="7" fillId="0" borderId="0" xfId="1" applyNumberFormat="1" applyFont="1" applyBorder="1" applyAlignment="1" applyProtection="1">
      <alignment horizontal="center"/>
    </xf>
    <xf numFmtId="7" fontId="21" fillId="6" borderId="0" xfId="0" applyNumberFormat="1" applyFont="1" applyFill="1" applyAlignment="1">
      <alignment horizontal="center" vertical="center"/>
    </xf>
    <xf numFmtId="0" fontId="52" fillId="0" borderId="0" xfId="0" applyFont="1"/>
    <xf numFmtId="176" fontId="7" fillId="6" borderId="0" xfId="1" applyNumberFormat="1" applyFont="1" applyFill="1" applyBorder="1" applyAlignment="1" applyProtection="1">
      <alignment horizontal="center"/>
    </xf>
    <xf numFmtId="0" fontId="7" fillId="3" borderId="7" xfId="0" applyFont="1" applyFill="1" applyBorder="1"/>
    <xf numFmtId="164" fontId="7" fillId="3" borderId="12" xfId="0" applyNumberFormat="1" applyFont="1" applyFill="1" applyBorder="1" applyAlignment="1">
      <alignment horizontal="center" vertical="center"/>
    </xf>
    <xf numFmtId="164" fontId="7" fillId="3" borderId="0" xfId="0" applyNumberFormat="1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3" borderId="2" xfId="2" applyFont="1" applyFill="1" applyBorder="1"/>
    <xf numFmtId="0" fontId="8" fillId="3" borderId="2" xfId="2" applyFont="1" applyFill="1" applyBorder="1"/>
    <xf numFmtId="168" fontId="21" fillId="4" borderId="2" xfId="0" applyNumberFormat="1" applyFont="1" applyFill="1" applyBorder="1"/>
    <xf numFmtId="0" fontId="29" fillId="6" borderId="9" xfId="0" applyFont="1" applyFill="1" applyBorder="1" applyAlignment="1">
      <alignment horizontal="left"/>
    </xf>
    <xf numFmtId="0" fontId="20" fillId="3" borderId="3" xfId="2" applyFont="1" applyFill="1" applyBorder="1"/>
    <xf numFmtId="0" fontId="8" fillId="3" borderId="3" xfId="2" applyFont="1" applyFill="1" applyBorder="1"/>
    <xf numFmtId="167" fontId="18" fillId="7" borderId="3" xfId="0" applyNumberFormat="1" applyFont="1" applyFill="1" applyBorder="1" applyAlignment="1">
      <alignment horizontal="center" vertical="center"/>
    </xf>
    <xf numFmtId="168" fontId="21" fillId="4" borderId="3" xfId="0" applyNumberFormat="1" applyFont="1" applyFill="1" applyBorder="1"/>
    <xf numFmtId="0" fontId="29" fillId="6" borderId="10" xfId="0" applyFont="1" applyFill="1" applyBorder="1" applyAlignment="1">
      <alignment horizontal="left"/>
    </xf>
    <xf numFmtId="0" fontId="18" fillId="3" borderId="3" xfId="2" applyFont="1" applyFill="1" applyBorder="1" applyAlignment="1">
      <alignment wrapText="1"/>
    </xf>
    <xf numFmtId="0" fontId="18" fillId="3" borderId="3" xfId="2" applyFont="1" applyFill="1" applyBorder="1"/>
    <xf numFmtId="169" fontId="30" fillId="6" borderId="10" xfId="0" applyNumberFormat="1" applyFont="1" applyFill="1" applyBorder="1"/>
    <xf numFmtId="174" fontId="18" fillId="0" borderId="0" xfId="0" applyNumberFormat="1" applyFont="1"/>
    <xf numFmtId="0" fontId="18" fillId="0" borderId="0" xfId="0" applyFont="1"/>
    <xf numFmtId="0" fontId="16" fillId="3" borderId="3" xfId="2" applyFont="1" applyFill="1" applyBorder="1"/>
    <xf numFmtId="0" fontId="25" fillId="3" borderId="3" xfId="2" applyFont="1" applyFill="1" applyBorder="1"/>
    <xf numFmtId="0" fontId="53" fillId="0" borderId="0" xfId="0" applyFont="1"/>
    <xf numFmtId="167" fontId="18" fillId="4" borderId="6" xfId="0" applyNumberFormat="1" applyFont="1" applyFill="1" applyBorder="1" applyAlignment="1">
      <alignment horizontal="center" vertical="center"/>
    </xf>
    <xf numFmtId="0" fontId="25" fillId="3" borderId="3" xfId="2" applyFont="1" applyFill="1" applyBorder="1" applyAlignment="1">
      <alignment wrapText="1"/>
    </xf>
    <xf numFmtId="0" fontId="26" fillId="3" borderId="3" xfId="2" applyFont="1" applyFill="1" applyBorder="1"/>
    <xf numFmtId="167" fontId="18" fillId="4" borderId="3" xfId="0" applyNumberFormat="1" applyFont="1" applyFill="1" applyBorder="1" applyAlignment="1">
      <alignment horizontal="center" vertical="center"/>
    </xf>
    <xf numFmtId="167" fontId="18" fillId="4" borderId="0" xfId="0" applyNumberFormat="1" applyFont="1" applyFill="1" applyAlignment="1">
      <alignment horizontal="center" vertical="center"/>
    </xf>
    <xf numFmtId="0" fontId="26" fillId="3" borderId="6" xfId="2" applyFont="1" applyFill="1" applyBorder="1"/>
    <xf numFmtId="0" fontId="17" fillId="3" borderId="3" xfId="2" applyFont="1" applyFill="1" applyBorder="1" applyAlignment="1">
      <alignment wrapText="1"/>
    </xf>
    <xf numFmtId="0" fontId="17" fillId="3" borderId="6" xfId="2" applyFont="1" applyFill="1" applyBorder="1"/>
    <xf numFmtId="0" fontId="16" fillId="3" borderId="6" xfId="2" applyFont="1" applyFill="1" applyBorder="1"/>
    <xf numFmtId="0" fontId="17" fillId="3" borderId="3" xfId="2" applyFont="1" applyFill="1" applyBorder="1" applyAlignment="1">
      <alignment vertical="top" wrapText="1"/>
    </xf>
    <xf numFmtId="0" fontId="35" fillId="3" borderId="3" xfId="2" applyFont="1" applyFill="1" applyBorder="1"/>
    <xf numFmtId="0" fontId="33" fillId="3" borderId="6" xfId="2" applyFont="1" applyFill="1" applyBorder="1"/>
    <xf numFmtId="167" fontId="25" fillId="4" borderId="6" xfId="0" applyNumberFormat="1" applyFont="1" applyFill="1" applyBorder="1" applyAlignment="1">
      <alignment horizontal="center" vertical="center"/>
    </xf>
    <xf numFmtId="0" fontId="7" fillId="3" borderId="3" xfId="2" applyFont="1" applyFill="1" applyBorder="1"/>
    <xf numFmtId="168" fontId="7" fillId="4" borderId="3" xfId="0" applyNumberFormat="1" applyFont="1" applyFill="1" applyBorder="1"/>
    <xf numFmtId="0" fontId="7" fillId="3" borderId="4" xfId="2" applyFont="1" applyFill="1" applyBorder="1"/>
    <xf numFmtId="0" fontId="8" fillId="3" borderId="4" xfId="2" applyFont="1" applyFill="1" applyBorder="1"/>
    <xf numFmtId="167" fontId="18" fillId="4" borderId="4" xfId="0" applyNumberFormat="1" applyFont="1" applyFill="1" applyBorder="1" applyAlignment="1">
      <alignment horizontal="center" vertical="center"/>
    </xf>
    <xf numFmtId="168" fontId="7" fillId="4" borderId="7" xfId="0" applyNumberFormat="1" applyFont="1" applyFill="1" applyBorder="1"/>
    <xf numFmtId="169" fontId="30" fillId="6" borderId="4" xfId="0" applyNumberFormat="1" applyFont="1" applyFill="1" applyBorder="1"/>
    <xf numFmtId="0" fontId="7" fillId="3" borderId="5" xfId="0" applyFont="1" applyFill="1" applyBorder="1"/>
    <xf numFmtId="176" fontId="7" fillId="0" borderId="2" xfId="1" applyNumberFormat="1" applyFont="1" applyBorder="1" applyAlignment="1" applyProtection="1">
      <alignment horizontal="center" vertical="center"/>
    </xf>
    <xf numFmtId="43" fontId="19" fillId="4" borderId="2" xfId="0" applyNumberFormat="1" applyFont="1" applyFill="1" applyBorder="1"/>
    <xf numFmtId="0" fontId="7" fillId="3" borderId="4" xfId="0" applyFont="1" applyFill="1" applyBorder="1"/>
    <xf numFmtId="164" fontId="7" fillId="3" borderId="4" xfId="0" applyNumberFormat="1" applyFont="1" applyFill="1" applyBorder="1" applyAlignment="1">
      <alignment horizontal="center" vertical="center"/>
    </xf>
    <xf numFmtId="164" fontId="19" fillId="4" borderId="4" xfId="0" applyNumberFormat="1" applyFont="1" applyFill="1" applyBorder="1"/>
    <xf numFmtId="0" fontId="29" fillId="6" borderId="4" xfId="0" applyFont="1" applyFill="1" applyBorder="1" applyAlignment="1">
      <alignment horizontal="left"/>
    </xf>
    <xf numFmtId="0" fontId="7" fillId="0" borderId="6" xfId="0" applyFont="1" applyBorder="1"/>
    <xf numFmtId="0" fontId="7" fillId="0" borderId="10" xfId="0" applyFont="1" applyBorder="1"/>
    <xf numFmtId="0" fontId="29" fillId="0" borderId="10" xfId="0" applyFont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9" fillId="3" borderId="2" xfId="2" applyFont="1" applyFill="1" applyBorder="1"/>
    <xf numFmtId="0" fontId="10" fillId="3" borderId="5" xfId="2" applyFont="1" applyFill="1" applyBorder="1"/>
    <xf numFmtId="0" fontId="29" fillId="6" borderId="2" xfId="0" applyFont="1" applyFill="1" applyBorder="1" applyAlignment="1">
      <alignment horizontal="left"/>
    </xf>
    <xf numFmtId="0" fontId="29" fillId="6" borderId="3" xfId="0" applyFont="1" applyFill="1" applyBorder="1" applyAlignment="1">
      <alignment horizontal="left"/>
    </xf>
    <xf numFmtId="0" fontId="16" fillId="3" borderId="3" xfId="2" applyFont="1" applyFill="1" applyBorder="1" applyAlignment="1">
      <alignment wrapText="1"/>
    </xf>
    <xf numFmtId="167" fontId="3" fillId="0" borderId="6" xfId="0" applyNumberFormat="1" applyFont="1" applyBorder="1" applyAlignment="1">
      <alignment horizontal="center" vertical="center"/>
    </xf>
    <xf numFmtId="169" fontId="31" fillId="6" borderId="3" xfId="0" applyNumberFormat="1" applyFont="1" applyFill="1" applyBorder="1"/>
    <xf numFmtId="0" fontId="17" fillId="3" borderId="3" xfId="2" applyFont="1" applyFill="1" applyBorder="1"/>
    <xf numFmtId="0" fontId="28" fillId="0" borderId="0" xfId="0" applyFont="1"/>
    <xf numFmtId="0" fontId="16" fillId="0" borderId="6" xfId="2" applyFont="1" applyBorder="1"/>
    <xf numFmtId="0" fontId="25" fillId="6" borderId="3" xfId="0" applyFont="1" applyFill="1" applyBorder="1"/>
    <xf numFmtId="0" fontId="10" fillId="3" borderId="6" xfId="2" applyFont="1" applyFill="1" applyBorder="1"/>
    <xf numFmtId="0" fontId="9" fillId="3" borderId="4" xfId="2" applyFont="1" applyFill="1" applyBorder="1"/>
    <xf numFmtId="0" fontId="10" fillId="3" borderId="7" xfId="2" applyFont="1" applyFill="1" applyBorder="1"/>
    <xf numFmtId="167" fontId="25" fillId="4" borderId="7" xfId="0" applyNumberFormat="1" applyFont="1" applyFill="1" applyBorder="1" applyAlignment="1">
      <alignment horizontal="center" vertical="center"/>
    </xf>
    <xf numFmtId="168" fontId="21" fillId="4" borderId="6" xfId="0" applyNumberFormat="1" applyFont="1" applyFill="1" applyBorder="1"/>
    <xf numFmtId="169" fontId="32" fillId="6" borderId="4" xfId="0" applyNumberFormat="1" applyFont="1" applyFill="1" applyBorder="1"/>
    <xf numFmtId="49" fontId="52" fillId="0" borderId="0" xfId="0" applyNumberFormat="1" applyFont="1"/>
    <xf numFmtId="164" fontId="7" fillId="3" borderId="13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19" fillId="0" borderId="7" xfId="0" applyNumberFormat="1" applyFont="1" applyBorder="1"/>
    <xf numFmtId="169" fontId="32" fillId="0" borderId="14" xfId="0" applyNumberFormat="1" applyFont="1" applyBorder="1"/>
    <xf numFmtId="49" fontId="8" fillId="0" borderId="0" xfId="0" applyNumberFormat="1" applyFont="1"/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wrapText="1"/>
    </xf>
    <xf numFmtId="167" fontId="48" fillId="4" borderId="6" xfId="0" applyNumberFormat="1" applyFont="1" applyFill="1" applyBorder="1" applyAlignment="1">
      <alignment horizontal="center" vertical="center"/>
    </xf>
    <xf numFmtId="165" fontId="8" fillId="0" borderId="0" xfId="0" applyNumberFormat="1" applyFont="1"/>
    <xf numFmtId="167" fontId="48" fillId="4" borderId="7" xfId="0" applyNumberFormat="1" applyFont="1" applyFill="1" applyBorder="1" applyAlignment="1">
      <alignment horizontal="center" vertical="center"/>
    </xf>
    <xf numFmtId="168" fontId="21" fillId="4" borderId="4" xfId="0" applyNumberFormat="1" applyFont="1" applyFill="1" applyBorder="1"/>
    <xf numFmtId="0" fontId="9" fillId="3" borderId="0" xfId="2" applyFont="1" applyFill="1"/>
    <xf numFmtId="0" fontId="10" fillId="3" borderId="0" xfId="2" applyFont="1" applyFill="1"/>
    <xf numFmtId="167" fontId="9" fillId="3" borderId="0" xfId="0" applyNumberFormat="1" applyFont="1" applyFill="1" applyAlignment="1">
      <alignment horizontal="center" vertical="center"/>
    </xf>
    <xf numFmtId="168" fontId="21" fillId="3" borderId="0" xfId="0" applyNumberFormat="1" applyFont="1" applyFill="1"/>
    <xf numFmtId="0" fontId="29" fillId="3" borderId="0" xfId="0" applyFont="1" applyFill="1" applyAlignment="1">
      <alignment horizontal="left"/>
    </xf>
    <xf numFmtId="0" fontId="36" fillId="3" borderId="9" xfId="0" applyFont="1" applyFill="1" applyBorder="1"/>
    <xf numFmtId="0" fontId="38" fillId="0" borderId="0" xfId="0" applyFont="1" applyAlignment="1">
      <alignment horizontal="left"/>
    </xf>
    <xf numFmtId="0" fontId="30" fillId="3" borderId="6" xfId="0" applyFont="1" applyFill="1" applyBorder="1" applyAlignment="1">
      <alignment horizontal="left"/>
    </xf>
    <xf numFmtId="0" fontId="39" fillId="3" borderId="0" xfId="0" applyFont="1" applyFill="1" applyAlignment="1">
      <alignment horizontal="left"/>
    </xf>
    <xf numFmtId="0" fontId="30" fillId="3" borderId="0" xfId="0" applyFont="1" applyFill="1" applyAlignment="1">
      <alignment horizontal="left"/>
    </xf>
    <xf numFmtId="0" fontId="32" fillId="3" borderId="0" xfId="0" applyFont="1" applyFill="1"/>
    <xf numFmtId="169" fontId="31" fillId="3" borderId="10" xfId="0" applyNumberFormat="1" applyFont="1" applyFill="1" applyBorder="1"/>
    <xf numFmtId="0" fontId="31" fillId="3" borderId="6" xfId="0" applyFont="1" applyFill="1" applyBorder="1"/>
    <xf numFmtId="0" fontId="31" fillId="3" borderId="0" xfId="0" applyFont="1" applyFill="1"/>
    <xf numFmtId="0" fontId="36" fillId="3" borderId="6" xfId="0" applyFont="1" applyFill="1" applyBorder="1"/>
    <xf numFmtId="0" fontId="37" fillId="3" borderId="0" xfId="0" applyFont="1" applyFill="1" applyAlignment="1">
      <alignment horizontal="left"/>
    </xf>
    <xf numFmtId="0" fontId="36" fillId="3" borderId="0" xfId="0" applyFont="1" applyFill="1"/>
    <xf numFmtId="169" fontId="36" fillId="3" borderId="10" xfId="0" applyNumberFormat="1" applyFont="1" applyFill="1" applyBorder="1"/>
    <xf numFmtId="0" fontId="40" fillId="3" borderId="6" xfId="0" applyFont="1" applyFill="1" applyBorder="1"/>
    <xf numFmtId="0" fontId="41" fillId="3" borderId="0" xfId="0" applyFont="1" applyFill="1"/>
    <xf numFmtId="0" fontId="42" fillId="3" borderId="6" xfId="0" applyFont="1" applyFill="1" applyBorder="1"/>
    <xf numFmtId="0" fontId="42" fillId="3" borderId="0" xfId="0" applyFont="1" applyFill="1"/>
    <xf numFmtId="169" fontId="31" fillId="0" borderId="10" xfId="0" applyNumberFormat="1" applyFont="1" applyBorder="1"/>
    <xf numFmtId="169" fontId="35" fillId="0" borderId="0" xfId="0" applyNumberFormat="1" applyFont="1"/>
    <xf numFmtId="0" fontId="54" fillId="3" borderId="6" xfId="0" applyFont="1" applyFill="1" applyBorder="1" applyAlignment="1">
      <alignment horizontal="left"/>
    </xf>
    <xf numFmtId="0" fontId="55" fillId="3" borderId="0" xfId="0" applyFont="1" applyFill="1"/>
    <xf numFmtId="0" fontId="54" fillId="3" borderId="0" xfId="0" applyFont="1" applyFill="1" applyAlignment="1">
      <alignment horizontal="left"/>
    </xf>
    <xf numFmtId="0" fontId="56" fillId="3" borderId="0" xfId="0" applyFont="1" applyFill="1"/>
    <xf numFmtId="169" fontId="32" fillId="3" borderId="10" xfId="0" applyNumberFormat="1" applyFont="1" applyFill="1" applyBorder="1"/>
    <xf numFmtId="0" fontId="31" fillId="0" borderId="6" xfId="0" applyFont="1" applyBorder="1"/>
    <xf numFmtId="169" fontId="31" fillId="3" borderId="11" xfId="0" applyNumberFormat="1" applyFont="1" applyFill="1" applyBorder="1"/>
    <xf numFmtId="0" fontId="8" fillId="3" borderId="15" xfId="0" applyFont="1" applyFill="1" applyBorder="1"/>
    <xf numFmtId="0" fontId="8" fillId="3" borderId="15" xfId="0" applyFont="1" applyFill="1" applyBorder="1" applyAlignment="1">
      <alignment horizontal="center" vertical="center"/>
    </xf>
    <xf numFmtId="0" fontId="7" fillId="3" borderId="15" xfId="0" applyFont="1" applyFill="1" applyBorder="1"/>
    <xf numFmtId="0" fontId="11" fillId="3" borderId="8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right"/>
    </xf>
    <xf numFmtId="0" fontId="11" fillId="3" borderId="8" xfId="0" applyFont="1" applyFill="1" applyBorder="1"/>
    <xf numFmtId="169" fontId="15" fillId="3" borderId="9" xfId="0" applyNumberFormat="1" applyFont="1" applyFill="1" applyBorder="1"/>
    <xf numFmtId="0" fontId="11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right"/>
    </xf>
    <xf numFmtId="0" fontId="11" fillId="3" borderId="0" xfId="0" applyFont="1" applyFill="1"/>
    <xf numFmtId="169" fontId="15" fillId="3" borderId="10" xfId="0" applyNumberFormat="1" applyFont="1" applyFill="1" applyBorder="1"/>
    <xf numFmtId="0" fontId="12" fillId="3" borderId="0" xfId="0" applyFont="1" applyFill="1"/>
    <xf numFmtId="0" fontId="8" fillId="3" borderId="7" xfId="0" applyFont="1" applyFill="1" applyBorder="1"/>
    <xf numFmtId="0" fontId="11" fillId="3" borderId="12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right"/>
    </xf>
    <xf numFmtId="0" fontId="11" fillId="3" borderId="12" xfId="0" applyFont="1" applyFill="1" applyBorder="1"/>
    <xf numFmtId="167" fontId="18" fillId="3" borderId="6" xfId="0" applyNumberFormat="1" applyFont="1" applyFill="1" applyBorder="1" applyAlignment="1" applyProtection="1">
      <alignment horizontal="center" vertical="center"/>
      <protection locked="0"/>
    </xf>
    <xf numFmtId="167" fontId="18" fillId="3" borderId="3" xfId="0" applyNumberFormat="1" applyFont="1" applyFill="1" applyBorder="1" applyAlignment="1" applyProtection="1">
      <alignment horizontal="center" vertical="center"/>
      <protection locked="0"/>
    </xf>
    <xf numFmtId="0" fontId="25" fillId="3" borderId="6" xfId="2" applyFont="1" applyFill="1" applyBorder="1" applyProtection="1">
      <protection locked="0"/>
    </xf>
    <xf numFmtId="0" fontId="7" fillId="5" borderId="0" xfId="0" applyFont="1" applyFill="1" applyAlignment="1">
      <alignment horizontal="right"/>
    </xf>
    <xf numFmtId="0" fontId="4" fillId="6" borderId="6" xfId="0" applyFont="1" applyFill="1" applyBorder="1"/>
    <xf numFmtId="176" fontId="9" fillId="6" borderId="0" xfId="1" applyNumberFormat="1" applyFont="1" applyFill="1" applyBorder="1" applyAlignment="1" applyProtection="1">
      <alignment horizontal="center"/>
    </xf>
    <xf numFmtId="0" fontId="51" fillId="3" borderId="6" xfId="2" applyFont="1" applyFill="1" applyBorder="1"/>
    <xf numFmtId="0" fontId="52" fillId="3" borderId="0" xfId="2" applyFont="1" applyFill="1"/>
    <xf numFmtId="167" fontId="52" fillId="3" borderId="0" xfId="0" applyNumberFormat="1" applyFont="1" applyFill="1" applyAlignment="1">
      <alignment horizontal="center" vertical="center"/>
    </xf>
    <xf numFmtId="172" fontId="53" fillId="3" borderId="0" xfId="0" applyNumberFormat="1" applyFont="1" applyFill="1"/>
    <xf numFmtId="169" fontId="29" fillId="3" borderId="10" xfId="0" applyNumberFormat="1" applyFont="1" applyFill="1" applyBorder="1"/>
    <xf numFmtId="172" fontId="21" fillId="4" borderId="2" xfId="0" applyNumberFormat="1" applyFont="1" applyFill="1" applyBorder="1"/>
    <xf numFmtId="172" fontId="21" fillId="4" borderId="3" xfId="0" applyNumberFormat="1" applyFont="1" applyFill="1" applyBorder="1"/>
    <xf numFmtId="169" fontId="30" fillId="6" borderId="3" xfId="0" applyNumberFormat="1" applyFont="1" applyFill="1" applyBorder="1"/>
    <xf numFmtId="0" fontId="34" fillId="3" borderId="3" xfId="2" applyFont="1" applyFill="1" applyBorder="1"/>
    <xf numFmtId="167" fontId="25" fillId="4" borderId="3" xfId="0" applyNumberFormat="1" applyFont="1" applyFill="1" applyBorder="1" applyAlignment="1">
      <alignment horizontal="center" vertical="center"/>
    </xf>
    <xf numFmtId="167" fontId="25" fillId="4" borderId="4" xfId="0" applyNumberFormat="1" applyFont="1" applyFill="1" applyBorder="1" applyAlignment="1">
      <alignment horizontal="center" vertical="center"/>
    </xf>
    <xf numFmtId="172" fontId="21" fillId="4" borderId="4" xfId="0" applyNumberFormat="1" applyFont="1" applyFill="1" applyBorder="1"/>
    <xf numFmtId="169" fontId="31" fillId="6" borderId="4" xfId="0" applyNumberFormat="1" applyFont="1" applyFill="1" applyBorder="1"/>
    <xf numFmtId="0" fontId="9" fillId="2" borderId="1" xfId="0" applyFont="1" applyFill="1" applyBorder="1" applyAlignment="1">
      <alignment horizontal="center" vertical="center"/>
    </xf>
    <xf numFmtId="0" fontId="10" fillId="0" borderId="0" xfId="0" applyFont="1"/>
    <xf numFmtId="0" fontId="10" fillId="3" borderId="2" xfId="2" applyFont="1" applyFill="1" applyBorder="1"/>
    <xf numFmtId="167" fontId="9" fillId="0" borderId="2" xfId="0" applyNumberFormat="1" applyFont="1" applyBorder="1" applyAlignment="1">
      <alignment horizontal="center" vertical="center"/>
    </xf>
    <xf numFmtId="167" fontId="9" fillId="0" borderId="9" xfId="0" applyNumberFormat="1" applyFont="1" applyBorder="1" applyAlignment="1">
      <alignment horizontal="center" vertical="center"/>
    </xf>
    <xf numFmtId="172" fontId="35" fillId="4" borderId="2" xfId="0" applyNumberFormat="1" applyFont="1" applyFill="1" applyBorder="1"/>
    <xf numFmtId="0" fontId="31" fillId="6" borderId="2" xfId="0" applyFont="1" applyFill="1" applyBorder="1" applyAlignment="1">
      <alignment horizontal="left"/>
    </xf>
    <xf numFmtId="3" fontId="22" fillId="0" borderId="0" xfId="0" applyNumberFormat="1" applyFont="1"/>
    <xf numFmtId="167" fontId="16" fillId="0" borderId="3" xfId="0" applyNumberFormat="1" applyFont="1" applyBorder="1" applyAlignment="1">
      <alignment horizontal="center" vertical="center"/>
    </xf>
    <xf numFmtId="167" fontId="16" fillId="0" borderId="10" xfId="0" applyNumberFormat="1" applyFont="1" applyBorder="1" applyAlignment="1">
      <alignment horizontal="center" vertical="center"/>
    </xf>
    <xf numFmtId="172" fontId="35" fillId="4" borderId="3" xfId="0" applyNumberFormat="1" applyFont="1" applyFill="1" applyBorder="1"/>
    <xf numFmtId="167" fontId="16" fillId="0" borderId="0" xfId="0" applyNumberFormat="1" applyFont="1" applyAlignment="1">
      <alignment horizontal="center" vertical="center"/>
    </xf>
    <xf numFmtId="167" fontId="16" fillId="0" borderId="6" xfId="0" applyNumberFormat="1" applyFont="1" applyBorder="1" applyAlignment="1">
      <alignment horizontal="center" vertical="center"/>
    </xf>
    <xf numFmtId="167" fontId="26" fillId="0" borderId="3" xfId="0" applyNumberFormat="1" applyFont="1" applyBorder="1" applyAlignment="1">
      <alignment horizontal="center" vertical="center"/>
    </xf>
    <xf numFmtId="167" fontId="26" fillId="0" borderId="10" xfId="0" applyNumberFormat="1" applyFont="1" applyBorder="1" applyAlignment="1">
      <alignment horizontal="center" vertical="center"/>
    </xf>
    <xf numFmtId="0" fontId="9" fillId="3" borderId="3" xfId="2" applyFont="1" applyFill="1" applyBorder="1"/>
    <xf numFmtId="0" fontId="10" fillId="3" borderId="3" xfId="2" applyFont="1" applyFill="1" applyBorder="1"/>
    <xf numFmtId="167" fontId="26" fillId="4" borderId="3" xfId="0" applyNumberFormat="1" applyFont="1" applyFill="1" applyBorder="1" applyAlignment="1">
      <alignment horizontal="center" vertical="center"/>
    </xf>
    <xf numFmtId="0" fontId="31" fillId="6" borderId="3" xfId="0" applyFont="1" applyFill="1" applyBorder="1" applyAlignment="1">
      <alignment horizontal="left"/>
    </xf>
    <xf numFmtId="0" fontId="10" fillId="3" borderId="4" xfId="2" applyFont="1" applyFill="1" applyBorder="1"/>
    <xf numFmtId="167" fontId="26" fillId="4" borderId="4" xfId="0" applyNumberFormat="1" applyFont="1" applyFill="1" applyBorder="1" applyAlignment="1">
      <alignment horizontal="center" vertical="center"/>
    </xf>
    <xf numFmtId="172" fontId="35" fillId="4" borderId="4" xfId="0" applyNumberFormat="1" applyFont="1" applyFill="1" applyBorder="1"/>
    <xf numFmtId="0" fontId="65" fillId="0" borderId="6" xfId="0" applyFont="1" applyBorder="1"/>
    <xf numFmtId="3" fontId="0" fillId="0" borderId="0" xfId="0" applyNumberFormat="1" applyProtection="1">
      <protection locked="0"/>
    </xf>
    <xf numFmtId="0" fontId="8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10" fontId="8" fillId="0" borderId="6" xfId="0" applyNumberFormat="1" applyFont="1" applyBorder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10" fontId="8" fillId="0" borderId="10" xfId="0" applyNumberFormat="1" applyFont="1" applyBorder="1" applyAlignment="1">
      <alignment horizontal="center" vertical="center"/>
    </xf>
    <xf numFmtId="0" fontId="16" fillId="3" borderId="3" xfId="2" applyFont="1" applyFill="1" applyBorder="1" applyProtection="1">
      <protection locked="0"/>
    </xf>
    <xf numFmtId="0" fontId="26" fillId="3" borderId="6" xfId="2" applyFont="1" applyFill="1" applyBorder="1" applyProtection="1">
      <protection locked="0"/>
    </xf>
    <xf numFmtId="0" fontId="7" fillId="5" borderId="0" xfId="0" applyFont="1" applyFill="1" applyAlignment="1">
      <alignment horizontal="center" vertical="center"/>
    </xf>
    <xf numFmtId="0" fontId="66" fillId="3" borderId="6" xfId="0" applyFont="1" applyFill="1" applyBorder="1" applyAlignment="1">
      <alignment horizontal="center" vertical="center"/>
    </xf>
    <xf numFmtId="0" fontId="66" fillId="3" borderId="10" xfId="0" applyFont="1" applyFill="1" applyBorder="1" applyAlignment="1">
      <alignment horizontal="center" vertical="center"/>
    </xf>
    <xf numFmtId="0" fontId="66" fillId="3" borderId="0" xfId="0" applyFont="1" applyFill="1" applyAlignment="1">
      <alignment horizontal="center" vertical="center"/>
    </xf>
    <xf numFmtId="0" fontId="81" fillId="0" borderId="5" xfId="0" applyFont="1" applyBorder="1" applyAlignment="1" applyProtection="1">
      <alignment horizontal="left" vertical="top" wrapText="1"/>
      <protection locked="0"/>
    </xf>
    <xf numFmtId="0" fontId="81" fillId="0" borderId="8" xfId="0" applyFont="1" applyBorder="1" applyAlignment="1" applyProtection="1">
      <alignment horizontal="left" vertical="top"/>
      <protection locked="0"/>
    </xf>
    <xf numFmtId="0" fontId="81" fillId="0" borderId="9" xfId="0" applyFont="1" applyBorder="1" applyAlignment="1" applyProtection="1">
      <alignment horizontal="left" vertical="top"/>
      <protection locked="0"/>
    </xf>
    <xf numFmtId="0" fontId="81" fillId="0" borderId="6" xfId="0" applyFont="1" applyBorder="1" applyAlignment="1" applyProtection="1">
      <alignment horizontal="left" vertical="top"/>
      <protection locked="0"/>
    </xf>
    <xf numFmtId="0" fontId="81" fillId="0" borderId="0" xfId="0" applyFont="1" applyAlignment="1" applyProtection="1">
      <alignment horizontal="left" vertical="top"/>
      <protection locked="0"/>
    </xf>
    <xf numFmtId="0" fontId="81" fillId="0" borderId="10" xfId="0" applyFont="1" applyBorder="1" applyAlignment="1" applyProtection="1">
      <alignment horizontal="left" vertical="top"/>
      <protection locked="0"/>
    </xf>
    <xf numFmtId="0" fontId="81" fillId="0" borderId="7" xfId="0" applyFont="1" applyBorder="1" applyAlignment="1" applyProtection="1">
      <alignment horizontal="left" vertical="top"/>
      <protection locked="0"/>
    </xf>
    <xf numFmtId="0" fontId="81" fillId="0" borderId="12" xfId="0" applyFont="1" applyBorder="1" applyAlignment="1" applyProtection="1">
      <alignment horizontal="left" vertical="top"/>
      <protection locked="0"/>
    </xf>
    <xf numFmtId="0" fontId="81" fillId="0" borderId="11" xfId="0" applyFont="1" applyBorder="1" applyAlignment="1" applyProtection="1">
      <alignment horizontal="left" vertical="top"/>
      <protection locked="0"/>
    </xf>
    <xf numFmtId="0" fontId="80" fillId="0" borderId="13" xfId="8" applyFont="1" applyBorder="1" applyAlignment="1" applyProtection="1">
      <alignment horizontal="left" vertical="center"/>
      <protection locked="0"/>
    </xf>
    <xf numFmtId="0" fontId="80" fillId="0" borderId="15" xfId="8" applyFont="1" applyBorder="1" applyAlignment="1" applyProtection="1">
      <alignment horizontal="left" vertical="center"/>
      <protection locked="0"/>
    </xf>
    <xf numFmtId="0" fontId="80" fillId="0" borderId="14" xfId="8" applyFont="1" applyBorder="1" applyAlignment="1" applyProtection="1">
      <alignment horizontal="left" vertical="center"/>
      <protection locked="0"/>
    </xf>
    <xf numFmtId="175" fontId="80" fillId="0" borderId="13" xfId="8" applyNumberFormat="1" applyFont="1" applyBorder="1" applyAlignment="1" applyProtection="1">
      <alignment horizontal="left" vertical="center"/>
      <protection locked="0"/>
    </xf>
    <xf numFmtId="175" fontId="80" fillId="0" borderId="15" xfId="8" applyNumberFormat="1" applyFont="1" applyBorder="1" applyAlignment="1" applyProtection="1">
      <alignment horizontal="left" vertical="center"/>
      <protection locked="0"/>
    </xf>
    <xf numFmtId="175" fontId="80" fillId="0" borderId="14" xfId="8" applyNumberFormat="1" applyFont="1" applyBorder="1" applyAlignment="1" applyProtection="1">
      <alignment horizontal="left" vertical="center"/>
      <protection locked="0"/>
    </xf>
    <xf numFmtId="49" fontId="80" fillId="0" borderId="13" xfId="8" applyNumberFormat="1" applyFont="1" applyBorder="1" applyAlignment="1" applyProtection="1">
      <alignment horizontal="left" vertical="center"/>
      <protection locked="0"/>
    </xf>
    <xf numFmtId="49" fontId="80" fillId="0" borderId="15" xfId="8" applyNumberFormat="1" applyFont="1" applyBorder="1" applyAlignment="1" applyProtection="1">
      <alignment horizontal="left" vertical="center"/>
      <protection locked="0"/>
    </xf>
    <xf numFmtId="49" fontId="80" fillId="0" borderId="14" xfId="8" applyNumberFormat="1" applyFont="1" applyBorder="1" applyAlignment="1" applyProtection="1">
      <alignment horizontal="left" vertical="center"/>
      <protection locked="0"/>
    </xf>
    <xf numFmtId="0" fontId="83" fillId="0" borderId="13" xfId="9" applyFill="1" applyBorder="1" applyAlignment="1" applyProtection="1">
      <alignment horizontal="left" vertical="center"/>
      <protection locked="0"/>
    </xf>
    <xf numFmtId="0" fontId="11" fillId="3" borderId="6" xfId="0" applyFont="1" applyFill="1" applyBorder="1" applyAlignment="1">
      <alignment horizontal="left"/>
    </xf>
    <xf numFmtId="0" fontId="11" fillId="3" borderId="0" xfId="0" applyFont="1" applyFill="1" applyAlignment="1">
      <alignment horizontal="left"/>
    </xf>
    <xf numFmtId="0" fontId="11" fillId="3" borderId="7" xfId="0" applyFont="1" applyFill="1" applyBorder="1" applyAlignment="1">
      <alignment horizontal="left"/>
    </xf>
    <xf numFmtId="0" fontId="11" fillId="3" borderId="12" xfId="0" applyFont="1" applyFill="1" applyBorder="1" applyAlignment="1">
      <alignment horizontal="left"/>
    </xf>
    <xf numFmtId="0" fontId="76" fillId="3" borderId="6" xfId="0" applyFont="1" applyFill="1" applyBorder="1" applyAlignment="1">
      <alignment horizontal="left"/>
    </xf>
    <xf numFmtId="0" fontId="76" fillId="3" borderId="0" xfId="0" applyFont="1" applyFill="1" applyAlignment="1">
      <alignment horizontal="left"/>
    </xf>
    <xf numFmtId="0" fontId="11" fillId="3" borderId="5" xfId="0" applyFont="1" applyFill="1" applyBorder="1" applyAlignment="1">
      <alignment horizontal="left"/>
    </xf>
    <xf numFmtId="0" fontId="11" fillId="3" borderId="8" xfId="0" applyFont="1" applyFill="1" applyBorder="1" applyAlignment="1">
      <alignment horizontal="left"/>
    </xf>
    <xf numFmtId="0" fontId="42" fillId="3" borderId="6" xfId="0" applyFont="1" applyFill="1" applyBorder="1" applyAlignment="1">
      <alignment horizontal="left"/>
    </xf>
    <xf numFmtId="0" fontId="42" fillId="3" borderId="0" xfId="0" applyFont="1" applyFill="1" applyAlignment="1">
      <alignment horizontal="left"/>
    </xf>
    <xf numFmtId="0" fontId="40" fillId="3" borderId="6" xfId="0" applyFont="1" applyFill="1" applyBorder="1" applyAlignment="1">
      <alignment horizontal="left"/>
    </xf>
    <xf numFmtId="0" fontId="40" fillId="3" borderId="0" xfId="0" applyFont="1" applyFill="1" applyAlignment="1">
      <alignment horizontal="left"/>
    </xf>
    <xf numFmtId="0" fontId="23" fillId="5" borderId="17" xfId="0" applyFont="1" applyFill="1" applyBorder="1" applyAlignment="1">
      <alignment horizontal="center"/>
    </xf>
    <xf numFmtId="0" fontId="23" fillId="5" borderId="18" xfId="0" applyFont="1" applyFill="1" applyBorder="1" applyAlignment="1">
      <alignment horizontal="center"/>
    </xf>
    <xf numFmtId="0" fontId="44" fillId="5" borderId="18" xfId="0" applyFont="1" applyFill="1" applyBorder="1" applyAlignment="1">
      <alignment horizontal="center"/>
    </xf>
    <xf numFmtId="0" fontId="44" fillId="5" borderId="19" xfId="0" applyFont="1" applyFill="1" applyBorder="1"/>
    <xf numFmtId="0" fontId="72" fillId="5" borderId="20" xfId="0" applyFont="1" applyFill="1" applyBorder="1" applyAlignment="1">
      <alignment horizontal="center" wrapText="1"/>
    </xf>
    <xf numFmtId="0" fontId="72" fillId="5" borderId="0" xfId="0" applyFont="1" applyFill="1" applyAlignment="1">
      <alignment horizontal="center" wrapText="1"/>
    </xf>
    <xf numFmtId="0" fontId="0" fillId="5" borderId="21" xfId="0" applyFill="1" applyBorder="1" applyAlignment="1">
      <alignment wrapText="1"/>
    </xf>
    <xf numFmtId="0" fontId="8" fillId="6" borderId="6" xfId="0" applyFont="1" applyFill="1" applyBorder="1" applyAlignment="1">
      <alignment horizontal="right"/>
    </xf>
    <xf numFmtId="0" fontId="8" fillId="6" borderId="0" xfId="0" applyFont="1" applyFill="1" applyAlignment="1">
      <alignment horizontal="right"/>
    </xf>
    <xf numFmtId="0" fontId="8" fillId="6" borderId="6" xfId="0" applyFont="1" applyFill="1" applyBorder="1" applyAlignment="1">
      <alignment horizontal="right" vertical="center"/>
    </xf>
    <xf numFmtId="0" fontId="8" fillId="6" borderId="0" xfId="0" applyFont="1" applyFill="1" applyAlignment="1">
      <alignment horizontal="right" vertical="center"/>
    </xf>
    <xf numFmtId="0" fontId="7" fillId="2" borderId="13" xfId="0" applyFont="1" applyFill="1" applyBorder="1" applyAlignment="1">
      <alignment horizontal="left"/>
    </xf>
    <xf numFmtId="0" fontId="7" fillId="2" borderId="15" xfId="0" applyFont="1" applyFill="1" applyBorder="1" applyAlignment="1">
      <alignment horizontal="left"/>
    </xf>
    <xf numFmtId="0" fontId="66" fillId="3" borderId="5" xfId="0" applyFont="1" applyFill="1" applyBorder="1" applyAlignment="1">
      <alignment horizontal="center" vertical="center"/>
    </xf>
    <xf numFmtId="0" fontId="67" fillId="3" borderId="8" xfId="0" applyFont="1" applyFill="1" applyBorder="1" applyAlignment="1">
      <alignment horizontal="center" vertical="center"/>
    </xf>
    <xf numFmtId="0" fontId="67" fillId="3" borderId="9" xfId="0" applyFont="1" applyFill="1" applyBorder="1" applyAlignment="1">
      <alignment vertical="center"/>
    </xf>
    <xf numFmtId="0" fontId="66" fillId="3" borderId="10" xfId="0" applyFont="1" applyFill="1" applyBorder="1" applyAlignment="1">
      <alignment vertical="center"/>
    </xf>
    <xf numFmtId="0" fontId="37" fillId="3" borderId="8" xfId="0" applyFont="1" applyFill="1" applyBorder="1" applyAlignment="1">
      <alignment horizontal="left"/>
    </xf>
    <xf numFmtId="0" fontId="37" fillId="3" borderId="5" xfId="0" applyFont="1" applyFill="1" applyBorder="1" applyAlignment="1">
      <alignment horizontal="left"/>
    </xf>
    <xf numFmtId="0" fontId="7" fillId="2" borderId="13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3" fillId="3" borderId="6" xfId="0" applyFont="1" applyFill="1" applyBorder="1" applyAlignment="1">
      <alignment horizontal="center" vertical="center"/>
    </xf>
    <xf numFmtId="0" fontId="73" fillId="3" borderId="0" xfId="0" applyFont="1" applyFill="1" applyAlignment="1">
      <alignment horizontal="center" vertical="center"/>
    </xf>
    <xf numFmtId="0" fontId="74" fillId="3" borderId="10" xfId="0" applyFont="1" applyFill="1" applyBorder="1" applyAlignment="1">
      <alignment vertical="center"/>
    </xf>
    <xf numFmtId="0" fontId="41" fillId="3" borderId="0" xfId="0" applyFont="1" applyFill="1"/>
    <xf numFmtId="0" fontId="43" fillId="3" borderId="0" xfId="0" applyFont="1" applyFill="1"/>
    <xf numFmtId="0" fontId="69" fillId="3" borderId="13" xfId="0" applyFont="1" applyFill="1" applyBorder="1" applyAlignment="1">
      <alignment horizontal="center"/>
    </xf>
    <xf numFmtId="0" fontId="71" fillId="0" borderId="15" xfId="0" applyFont="1" applyBorder="1" applyAlignment="1">
      <alignment horizontal="center"/>
    </xf>
    <xf numFmtId="0" fontId="71" fillId="0" borderId="14" xfId="0" applyFont="1" applyBorder="1" applyAlignment="1">
      <alignment horizontal="center"/>
    </xf>
    <xf numFmtId="0" fontId="58" fillId="2" borderId="13" xfId="0" applyFont="1" applyFill="1" applyBorder="1" applyAlignment="1">
      <alignment horizontal="center" vertical="center"/>
    </xf>
    <xf numFmtId="0" fontId="59" fillId="0" borderId="15" xfId="0" applyFont="1" applyBorder="1" applyAlignment="1">
      <alignment horizontal="center" vertical="center"/>
    </xf>
    <xf numFmtId="0" fontId="59" fillId="0" borderId="14" xfId="0" applyFont="1" applyBorder="1" applyAlignment="1">
      <alignment horizontal="center" vertical="center"/>
    </xf>
    <xf numFmtId="0" fontId="57" fillId="9" borderId="0" xfId="2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57" fillId="9" borderId="6" xfId="2" applyFont="1" applyFill="1" applyBorder="1" applyAlignment="1">
      <alignment horizontal="center" vertical="center" wrapText="1"/>
    </xf>
    <xf numFmtId="0" fontId="60" fillId="6" borderId="6" xfId="2" applyFont="1" applyFill="1" applyBorder="1" applyAlignment="1">
      <alignment horizontal="center" vertical="center" wrapText="1"/>
    </xf>
    <xf numFmtId="0" fontId="60" fillId="6" borderId="7" xfId="2" applyFont="1" applyFill="1" applyBorder="1" applyAlignment="1">
      <alignment horizontal="center" vertical="center" wrapText="1"/>
    </xf>
    <xf numFmtId="0" fontId="57" fillId="9" borderId="5" xfId="2" applyFont="1" applyFill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/>
    </xf>
    <xf numFmtId="0" fontId="49" fillId="0" borderId="15" xfId="0" applyFont="1" applyBorder="1" applyAlignment="1">
      <alignment horizontal="center" vertical="center"/>
    </xf>
    <xf numFmtId="0" fontId="49" fillId="0" borderId="14" xfId="0" applyFont="1" applyBorder="1" applyAlignment="1">
      <alignment horizontal="center" vertical="center"/>
    </xf>
  </cellXfs>
  <cellStyles count="10">
    <cellStyle name="Comma 2" xfId="6" xr:uid="{00000000-0005-0000-0000-000000000000}"/>
    <cellStyle name="Čiarka" xfId="7" builtinId="3"/>
    <cellStyle name="Hypertextové prepojenie" xfId="9" builtinId="8"/>
    <cellStyle name="Normal 2" xfId="2" xr:uid="{00000000-0005-0000-0000-000003000000}"/>
    <cellStyle name="Normal 2 3" xfId="4" xr:uid="{00000000-0005-0000-0000-000004000000}"/>
    <cellStyle name="Normal 3" xfId="5" xr:uid="{00000000-0005-0000-0000-000005000000}"/>
    <cellStyle name="Normálna" xfId="0" builtinId="0"/>
    <cellStyle name="Normálna 2" xfId="8" xr:uid="{00000000-0005-0000-0000-000007000000}"/>
    <cellStyle name="Percent 2" xfId="3" xr:uid="{00000000-0005-0000-0000-000008000000}"/>
    <cellStyle name="Percentá" xfId="1" builtinId="5"/>
  </cellStyles>
  <dxfs count="4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auto="1"/>
          <bgColor theme="0" tint="-4.9989318521683403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8F8F8"/>
      <color rgb="FFECECEC"/>
      <color rgb="FFFFC7CE"/>
      <color rgb="FFD2E7C3"/>
      <color rgb="FFFFAFAF"/>
      <color rgb="FFFFE5FF"/>
      <color rgb="FF9C0006"/>
      <color rgb="FFFFCCFF"/>
      <color rgb="FFFF9FFF"/>
      <color rgb="FFF0D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B1:AG25"/>
  <sheetViews>
    <sheetView tabSelected="1" zoomScaleNormal="100" workbookViewId="0">
      <selection activeCell="B3" sqref="B3:AB3"/>
    </sheetView>
  </sheetViews>
  <sheetFormatPr defaultColWidth="2.88671875" defaultRowHeight="23.25" customHeight="1"/>
  <cols>
    <col min="1" max="1" width="2.88671875" style="216"/>
    <col min="2" max="28" width="3" style="216" customWidth="1"/>
    <col min="29" max="16384" width="2.88671875" style="216"/>
  </cols>
  <sheetData>
    <row r="1" spans="2:33" ht="11.25" customHeight="1"/>
    <row r="2" spans="2:33" ht="23.25" customHeight="1">
      <c r="B2" s="217" t="s">
        <v>236</v>
      </c>
      <c r="C2" s="218"/>
      <c r="D2" s="218"/>
      <c r="E2" s="218"/>
      <c r="F2" s="218"/>
      <c r="G2" s="218"/>
    </row>
    <row r="3" spans="2:33" ht="23.25" customHeight="1">
      <c r="B3" s="440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2"/>
    </row>
    <row r="4" spans="2:33" ht="11.25" customHeight="1">
      <c r="B4" s="218"/>
      <c r="C4" s="218"/>
      <c r="D4" s="218"/>
      <c r="E4" s="218"/>
      <c r="F4" s="218"/>
      <c r="G4" s="218"/>
    </row>
    <row r="5" spans="2:33" ht="23.25" customHeight="1">
      <c r="B5" s="430" t="s">
        <v>48</v>
      </c>
      <c r="C5" s="429"/>
      <c r="D5" s="440"/>
      <c r="E5" s="441"/>
      <c r="F5" s="441"/>
      <c r="G5" s="441"/>
      <c r="H5" s="441"/>
      <c r="I5" s="441"/>
      <c r="J5" s="441"/>
      <c r="K5" s="441"/>
      <c r="L5" s="441"/>
      <c r="M5" s="441"/>
      <c r="N5" s="441"/>
      <c r="O5" s="442"/>
      <c r="P5" s="428" t="s">
        <v>45</v>
      </c>
      <c r="Q5" s="429"/>
      <c r="R5" s="440"/>
      <c r="S5" s="441"/>
      <c r="T5" s="441"/>
      <c r="U5" s="441"/>
      <c r="V5" s="441"/>
      <c r="W5" s="441"/>
      <c r="X5" s="441"/>
      <c r="Y5" s="441"/>
      <c r="Z5" s="441"/>
      <c r="AA5" s="441"/>
      <c r="AB5" s="442"/>
      <c r="AC5" s="219"/>
      <c r="AD5" s="219"/>
      <c r="AE5" s="219"/>
      <c r="AF5" s="219"/>
      <c r="AG5" s="219"/>
    </row>
    <row r="6" spans="2:33" ht="11.25" customHeight="1">
      <c r="B6" s="220"/>
      <c r="C6" s="221"/>
      <c r="D6" s="222"/>
      <c r="E6" s="222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220"/>
      <c r="R6" s="222"/>
      <c r="S6" s="222"/>
      <c r="T6" s="222"/>
      <c r="U6" s="222"/>
      <c r="V6" s="222"/>
      <c r="W6" s="222"/>
      <c r="X6" s="222"/>
      <c r="Y6" s="222"/>
      <c r="Z6" s="222"/>
      <c r="AA6" s="222"/>
      <c r="AB6" s="222"/>
      <c r="AC6" s="219"/>
      <c r="AD6" s="219"/>
      <c r="AE6" s="219"/>
      <c r="AF6" s="219"/>
      <c r="AG6" s="219"/>
    </row>
    <row r="7" spans="2:33" ht="23.25" customHeight="1">
      <c r="B7" s="220" t="s">
        <v>232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</row>
    <row r="8" spans="2:33" ht="23.25" customHeight="1">
      <c r="B8" s="430" t="s">
        <v>184</v>
      </c>
      <c r="C8" s="429"/>
      <c r="D8" s="440"/>
      <c r="E8" s="441"/>
      <c r="F8" s="441"/>
      <c r="G8" s="441"/>
      <c r="H8" s="441"/>
      <c r="I8" s="441"/>
      <c r="J8" s="441"/>
      <c r="K8" s="441"/>
      <c r="L8" s="441"/>
      <c r="M8" s="441"/>
      <c r="N8" s="441"/>
      <c r="O8" s="441"/>
      <c r="P8" s="441"/>
      <c r="Q8" s="441"/>
      <c r="R8" s="441"/>
      <c r="S8" s="441"/>
      <c r="T8" s="441"/>
      <c r="U8" s="442"/>
      <c r="V8" s="428" t="s">
        <v>185</v>
      </c>
      <c r="W8" s="429"/>
      <c r="X8" s="440"/>
      <c r="Y8" s="441"/>
      <c r="Z8" s="441"/>
      <c r="AA8" s="441"/>
      <c r="AB8" s="442"/>
      <c r="AC8" s="219"/>
      <c r="AD8" s="219"/>
      <c r="AE8" s="219"/>
      <c r="AF8" s="219"/>
      <c r="AG8" s="219"/>
    </row>
    <row r="9" spans="2:33" ht="11.25" customHeight="1">
      <c r="B9" s="219"/>
      <c r="C9" s="219"/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  <c r="V9" s="219"/>
      <c r="W9" s="219"/>
      <c r="X9" s="219"/>
      <c r="Y9" s="219"/>
      <c r="Z9" s="219"/>
      <c r="AA9" s="219"/>
      <c r="AB9" s="219"/>
      <c r="AC9" s="219"/>
      <c r="AD9" s="219"/>
      <c r="AE9" s="219"/>
      <c r="AF9" s="219"/>
      <c r="AG9" s="219"/>
    </row>
    <row r="10" spans="2:33" ht="23.25" customHeight="1">
      <c r="B10" s="430" t="s">
        <v>186</v>
      </c>
      <c r="C10" s="429"/>
      <c r="D10" s="443"/>
      <c r="E10" s="444"/>
      <c r="F10" s="444"/>
      <c r="G10" s="444"/>
      <c r="H10" s="444"/>
      <c r="I10" s="444"/>
      <c r="J10" s="445"/>
      <c r="K10" s="428" t="s">
        <v>187</v>
      </c>
      <c r="L10" s="429"/>
      <c r="M10" s="440"/>
      <c r="N10" s="441"/>
      <c r="O10" s="441"/>
      <c r="P10" s="441"/>
      <c r="Q10" s="441"/>
      <c r="R10" s="441"/>
      <c r="S10" s="441"/>
      <c r="T10" s="441"/>
      <c r="U10" s="441"/>
      <c r="V10" s="441"/>
      <c r="W10" s="441"/>
      <c r="X10" s="441"/>
      <c r="Y10" s="441"/>
      <c r="Z10" s="441"/>
      <c r="AA10" s="441"/>
      <c r="AB10" s="442"/>
      <c r="AC10" s="219"/>
      <c r="AD10" s="219"/>
      <c r="AE10" s="219"/>
      <c r="AF10" s="219"/>
      <c r="AG10" s="219"/>
    </row>
    <row r="11" spans="2:33" ht="11.25" customHeight="1">
      <c r="B11" s="219"/>
      <c r="C11" s="219"/>
      <c r="D11" s="219"/>
      <c r="E11" s="219"/>
      <c r="F11" s="219"/>
      <c r="G11" s="219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19"/>
      <c r="Y11" s="219"/>
      <c r="Z11" s="219"/>
      <c r="AA11" s="219"/>
      <c r="AB11" s="219"/>
      <c r="AC11" s="219"/>
      <c r="AD11" s="219"/>
      <c r="AE11" s="219"/>
      <c r="AF11" s="219"/>
      <c r="AG11" s="219"/>
    </row>
    <row r="12" spans="2:33" ht="23.25" customHeight="1">
      <c r="B12" s="220" t="s">
        <v>233</v>
      </c>
      <c r="C12" s="219"/>
      <c r="D12" s="219"/>
      <c r="E12" s="219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9"/>
      <c r="Z12" s="219"/>
      <c r="AA12" s="219"/>
      <c r="AB12" s="219"/>
      <c r="AC12" s="219"/>
      <c r="AD12" s="219"/>
      <c r="AE12" s="219"/>
      <c r="AF12" s="219"/>
      <c r="AG12" s="219"/>
    </row>
    <row r="13" spans="2:33" ht="23.25" customHeight="1">
      <c r="B13" s="440"/>
      <c r="C13" s="441"/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  <c r="P13" s="441"/>
      <c r="Q13" s="441"/>
      <c r="R13" s="441"/>
      <c r="S13" s="441"/>
      <c r="T13" s="441"/>
      <c r="U13" s="441"/>
      <c r="V13" s="441"/>
      <c r="W13" s="441"/>
      <c r="X13" s="441"/>
      <c r="Y13" s="441"/>
      <c r="Z13" s="441"/>
      <c r="AA13" s="441"/>
      <c r="AB13" s="442"/>
      <c r="AC13" s="219"/>
      <c r="AD13" s="219"/>
      <c r="AE13" s="219"/>
      <c r="AF13" s="219"/>
      <c r="AG13" s="219"/>
    </row>
    <row r="14" spans="2:33" ht="11.25" customHeight="1">
      <c r="B14" s="219"/>
      <c r="C14" s="219"/>
      <c r="D14" s="219"/>
      <c r="E14" s="219"/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</row>
    <row r="15" spans="2:33" ht="23.25" customHeight="1">
      <c r="B15" s="430" t="s">
        <v>237</v>
      </c>
      <c r="C15" s="430"/>
      <c r="D15" s="430"/>
      <c r="E15" s="430"/>
      <c r="F15" s="429"/>
      <c r="G15" s="446"/>
      <c r="H15" s="447"/>
      <c r="I15" s="447"/>
      <c r="J15" s="447"/>
      <c r="K15" s="447"/>
      <c r="L15" s="447"/>
      <c r="M15" s="448"/>
      <c r="N15" s="428" t="s">
        <v>234</v>
      </c>
      <c r="O15" s="430"/>
      <c r="P15" s="430"/>
      <c r="Q15" s="430"/>
      <c r="R15" s="430"/>
      <c r="S15" s="429"/>
      <c r="T15" s="449"/>
      <c r="U15" s="441"/>
      <c r="V15" s="441"/>
      <c r="W15" s="441"/>
      <c r="X15" s="441"/>
      <c r="Y15" s="441"/>
      <c r="Z15" s="441"/>
      <c r="AA15" s="441"/>
      <c r="AB15" s="442"/>
      <c r="AC15" s="219"/>
      <c r="AD15" s="219"/>
      <c r="AE15" s="219"/>
      <c r="AF15" s="219"/>
      <c r="AG15" s="219"/>
    </row>
    <row r="16" spans="2:33" ht="11.25" customHeight="1">
      <c r="B16" s="219"/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</row>
    <row r="17" spans="2:33" ht="23.25" customHeight="1">
      <c r="B17" s="220" t="s">
        <v>235</v>
      </c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9"/>
      <c r="Z17" s="219"/>
      <c r="AA17" s="219"/>
      <c r="AB17" s="219"/>
      <c r="AC17" s="219"/>
      <c r="AD17" s="219"/>
      <c r="AE17" s="219"/>
      <c r="AF17" s="219"/>
      <c r="AG17" s="219"/>
    </row>
    <row r="18" spans="2:33" ht="23.25" customHeight="1">
      <c r="B18" s="431"/>
      <c r="C18" s="432"/>
      <c r="D18" s="432"/>
      <c r="E18" s="432"/>
      <c r="F18" s="432"/>
      <c r="G18" s="432"/>
      <c r="H18" s="432"/>
      <c r="I18" s="432"/>
      <c r="J18" s="432"/>
      <c r="K18" s="432"/>
      <c r="L18" s="432"/>
      <c r="M18" s="432"/>
      <c r="N18" s="432"/>
      <c r="O18" s="432"/>
      <c r="P18" s="432"/>
      <c r="Q18" s="432"/>
      <c r="R18" s="432"/>
      <c r="S18" s="432"/>
      <c r="T18" s="432"/>
      <c r="U18" s="432"/>
      <c r="V18" s="432"/>
      <c r="W18" s="432"/>
      <c r="X18" s="432"/>
      <c r="Y18" s="432"/>
      <c r="Z18" s="432"/>
      <c r="AA18" s="432"/>
      <c r="AB18" s="433"/>
    </row>
    <row r="19" spans="2:33" ht="23.25" customHeight="1">
      <c r="B19" s="434"/>
      <c r="C19" s="435"/>
      <c r="D19" s="435"/>
      <c r="E19" s="435"/>
      <c r="F19" s="435"/>
      <c r="G19" s="435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6"/>
    </row>
    <row r="20" spans="2:33" ht="23.25" customHeight="1">
      <c r="B20" s="434"/>
      <c r="C20" s="435"/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5"/>
      <c r="W20" s="435"/>
      <c r="X20" s="435"/>
      <c r="Y20" s="435"/>
      <c r="Z20" s="435"/>
      <c r="AA20" s="435"/>
      <c r="AB20" s="436"/>
    </row>
    <row r="21" spans="2:33" ht="23.25" customHeight="1">
      <c r="B21" s="434"/>
      <c r="C21" s="435"/>
      <c r="D21" s="435"/>
      <c r="E21" s="435"/>
      <c r="F21" s="435"/>
      <c r="G21" s="435"/>
      <c r="H21" s="435"/>
      <c r="I21" s="435"/>
      <c r="J21" s="435"/>
      <c r="K21" s="435"/>
      <c r="L21" s="435"/>
      <c r="M21" s="435"/>
      <c r="N21" s="435"/>
      <c r="O21" s="435"/>
      <c r="P21" s="435"/>
      <c r="Q21" s="435"/>
      <c r="R21" s="435"/>
      <c r="S21" s="435"/>
      <c r="T21" s="435"/>
      <c r="U21" s="435"/>
      <c r="V21" s="435"/>
      <c r="W21" s="435"/>
      <c r="X21" s="435"/>
      <c r="Y21" s="435"/>
      <c r="Z21" s="435"/>
      <c r="AA21" s="435"/>
      <c r="AB21" s="436"/>
    </row>
    <row r="22" spans="2:33" ht="23.25" customHeight="1">
      <c r="B22" s="434"/>
      <c r="C22" s="435"/>
      <c r="D22" s="435"/>
      <c r="E22" s="435"/>
      <c r="F22" s="435"/>
      <c r="G22" s="435"/>
      <c r="H22" s="435"/>
      <c r="I22" s="435"/>
      <c r="J22" s="435"/>
      <c r="K22" s="435"/>
      <c r="L22" s="435"/>
      <c r="M22" s="435"/>
      <c r="N22" s="435"/>
      <c r="O22" s="435"/>
      <c r="P22" s="435"/>
      <c r="Q22" s="435"/>
      <c r="R22" s="435"/>
      <c r="S22" s="435"/>
      <c r="T22" s="435"/>
      <c r="U22" s="435"/>
      <c r="V22" s="435"/>
      <c r="W22" s="435"/>
      <c r="X22" s="435"/>
      <c r="Y22" s="435"/>
      <c r="Z22" s="435"/>
      <c r="AA22" s="435"/>
      <c r="AB22" s="436"/>
    </row>
    <row r="23" spans="2:33" ht="23.25" customHeight="1">
      <c r="B23" s="434"/>
      <c r="C23" s="435"/>
      <c r="D23" s="435"/>
      <c r="E23" s="435"/>
      <c r="F23" s="435"/>
      <c r="G23" s="435"/>
      <c r="H23" s="435"/>
      <c r="I23" s="435"/>
      <c r="J23" s="435"/>
      <c r="K23" s="435"/>
      <c r="L23" s="435"/>
      <c r="M23" s="435"/>
      <c r="N23" s="435"/>
      <c r="O23" s="435"/>
      <c r="P23" s="435"/>
      <c r="Q23" s="435"/>
      <c r="R23" s="435"/>
      <c r="S23" s="435"/>
      <c r="T23" s="435"/>
      <c r="U23" s="435"/>
      <c r="V23" s="435"/>
      <c r="W23" s="435"/>
      <c r="X23" s="435"/>
      <c r="Y23" s="435"/>
      <c r="Z23" s="435"/>
      <c r="AA23" s="435"/>
      <c r="AB23" s="436"/>
    </row>
    <row r="24" spans="2:33" ht="23.25" customHeight="1">
      <c r="B24" s="434"/>
      <c r="C24" s="435"/>
      <c r="D24" s="435"/>
      <c r="E24" s="435"/>
      <c r="F24" s="435"/>
      <c r="G24" s="435"/>
      <c r="H24" s="435"/>
      <c r="I24" s="435"/>
      <c r="J24" s="435"/>
      <c r="K24" s="435"/>
      <c r="L24" s="435"/>
      <c r="M24" s="435"/>
      <c r="N24" s="435"/>
      <c r="O24" s="435"/>
      <c r="P24" s="435"/>
      <c r="Q24" s="435"/>
      <c r="R24" s="435"/>
      <c r="S24" s="435"/>
      <c r="T24" s="435"/>
      <c r="U24" s="435"/>
      <c r="V24" s="435"/>
      <c r="W24" s="435"/>
      <c r="X24" s="435"/>
      <c r="Y24" s="435"/>
      <c r="Z24" s="435"/>
      <c r="AA24" s="435"/>
      <c r="AB24" s="436"/>
    </row>
    <row r="25" spans="2:33" ht="23.25" customHeight="1">
      <c r="B25" s="437"/>
      <c r="C25" s="438"/>
      <c r="D25" s="438"/>
      <c r="E25" s="438"/>
      <c r="F25" s="438"/>
      <c r="G25" s="438"/>
      <c r="H25" s="438"/>
      <c r="I25" s="438"/>
      <c r="J25" s="438"/>
      <c r="K25" s="438"/>
      <c r="L25" s="438"/>
      <c r="M25" s="438"/>
      <c r="N25" s="438"/>
      <c r="O25" s="438"/>
      <c r="P25" s="438"/>
      <c r="Q25" s="438"/>
      <c r="R25" s="438"/>
      <c r="S25" s="438"/>
      <c r="T25" s="438"/>
      <c r="U25" s="438"/>
      <c r="V25" s="438"/>
      <c r="W25" s="438"/>
      <c r="X25" s="438"/>
      <c r="Y25" s="438"/>
      <c r="Z25" s="438"/>
      <c r="AA25" s="438"/>
      <c r="AB25" s="439"/>
    </row>
  </sheetData>
  <sheetProtection algorithmName="SHA-512" hashValue="rpytjbxJCIJFvbd2iW8oQBhyzw63UOD7BB/cueJksrSKc/9tR5sqBfFLQVrIJAgcCL1qv55HKk11Wnu3W7HSDQ==" saltValue="ZKBUhB4yb+v0lhxpOaLDxg==" spinCount="100000" sheet="1" objects="1" scenarios="1" selectLockedCells="1"/>
  <mergeCells count="19">
    <mergeCell ref="B8:C8"/>
    <mergeCell ref="V8:W8"/>
    <mergeCell ref="B10:C10"/>
    <mergeCell ref="K10:L10"/>
    <mergeCell ref="B15:F15"/>
    <mergeCell ref="N15:S15"/>
    <mergeCell ref="B18:AB25"/>
    <mergeCell ref="B3:AB3"/>
    <mergeCell ref="D8:U8"/>
    <mergeCell ref="X8:AB8"/>
    <mergeCell ref="D10:J10"/>
    <mergeCell ref="M10:AB10"/>
    <mergeCell ref="D5:O5"/>
    <mergeCell ref="R5:AB5"/>
    <mergeCell ref="B13:AB13"/>
    <mergeCell ref="G15:M15"/>
    <mergeCell ref="T15:AB15"/>
    <mergeCell ref="B5:C5"/>
    <mergeCell ref="P5:Q5"/>
  </mergeCells>
  <conditionalFormatting sqref="A1:XFD1048576">
    <cfRule type="expression" dxfId="43" priority="1">
      <formula>NOT(CELL("protect",A1))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87"/>
  <sheetViews>
    <sheetView topLeftCell="A39" zoomScale="75" zoomScaleNormal="100" workbookViewId="0">
      <selection activeCell="O25" sqref="O25"/>
    </sheetView>
  </sheetViews>
  <sheetFormatPr defaultColWidth="9.109375" defaultRowHeight="14.4" outlineLevelRow="1"/>
  <cols>
    <col min="1" max="1" width="2.44140625" style="2" customWidth="1"/>
    <col min="2" max="2" width="83.109375" style="2" customWidth="1"/>
    <col min="3" max="3" width="23.6640625" style="2" customWidth="1"/>
    <col min="4" max="4" width="4.6640625" style="2" customWidth="1"/>
    <col min="5" max="5" width="34.88671875" style="3" customWidth="1"/>
    <col min="6" max="6" width="21" style="3" customWidth="1"/>
    <col min="7" max="7" width="32.88671875" style="3" customWidth="1"/>
    <col min="8" max="8" width="21" style="1" customWidth="1"/>
    <col min="9" max="9" width="18.88671875" style="9" customWidth="1"/>
    <col min="10" max="10" width="17.109375" style="2" bestFit="1" customWidth="1"/>
    <col min="11" max="11" width="19" style="2" bestFit="1" customWidth="1"/>
    <col min="12" max="12" width="9.109375" style="2"/>
    <col min="13" max="13" width="18.33203125" style="2" bestFit="1" customWidth="1"/>
    <col min="14" max="16384" width="9.109375" style="2"/>
  </cols>
  <sheetData>
    <row r="1" spans="2:12" ht="15" thickBot="1"/>
    <row r="2" spans="2:12" ht="25.8">
      <c r="B2" s="462" t="s">
        <v>54</v>
      </c>
      <c r="C2" s="463"/>
      <c r="D2" s="464"/>
      <c r="E2" s="464"/>
      <c r="F2" s="464"/>
      <c r="G2" s="464"/>
      <c r="H2" s="464"/>
      <c r="I2" s="465"/>
      <c r="J2" s="4"/>
      <c r="K2" s="4"/>
      <c r="L2" s="4"/>
    </row>
    <row r="3" spans="2:12">
      <c r="B3" s="107"/>
      <c r="C3" s="76"/>
      <c r="D3" s="76"/>
      <c r="E3" s="16"/>
      <c r="F3" s="16"/>
      <c r="G3" s="16"/>
      <c r="H3" s="15"/>
      <c r="I3" s="108"/>
    </row>
    <row r="4" spans="2:12">
      <c r="B4" s="466" t="s">
        <v>53</v>
      </c>
      <c r="C4" s="467"/>
      <c r="D4" s="467"/>
      <c r="E4" s="467"/>
      <c r="F4" s="467"/>
      <c r="G4" s="467"/>
      <c r="H4" s="467"/>
      <c r="I4" s="468"/>
      <c r="J4" s="5"/>
      <c r="K4" s="5"/>
      <c r="L4" s="5"/>
    </row>
    <row r="5" spans="2:12" ht="15" thickBot="1">
      <c r="B5" s="109"/>
      <c r="C5" s="110"/>
      <c r="D5" s="110"/>
      <c r="E5" s="111"/>
      <c r="F5" s="111"/>
      <c r="G5" s="111"/>
      <c r="H5" s="110"/>
      <c r="I5" s="112"/>
    </row>
    <row r="6" spans="2:12" ht="18.600000000000001" thickBot="1">
      <c r="B6" s="113"/>
      <c r="C6" s="114"/>
      <c r="D6" s="115" t="s">
        <v>5</v>
      </c>
      <c r="E6" s="60">
        <v>2025</v>
      </c>
      <c r="F6" s="116"/>
      <c r="G6" s="114"/>
      <c r="H6" s="117"/>
      <c r="I6" s="118"/>
    </row>
    <row r="7" spans="2:12">
      <c r="B7" s="77"/>
      <c r="C7" s="78"/>
      <c r="D7" s="17"/>
      <c r="E7" s="18" t="s">
        <v>16</v>
      </c>
      <c r="F7" s="18" t="s">
        <v>18</v>
      </c>
      <c r="G7" s="81" t="s">
        <v>38</v>
      </c>
      <c r="H7" s="81"/>
      <c r="I7" s="80"/>
    </row>
    <row r="8" spans="2:12">
      <c r="B8" s="77"/>
      <c r="C8" s="19" t="s">
        <v>56</v>
      </c>
      <c r="D8" s="78"/>
      <c r="E8" s="87">
        <f>VLOOKUP(E6,Ciele!$A$2:$I$3,2,0)</f>
        <v>0.09</v>
      </c>
      <c r="F8" s="21" t="s">
        <v>17</v>
      </c>
      <c r="G8" s="59">
        <f>'§14a ods. 1 písm.a) - BA a MN'!H56</f>
        <v>0</v>
      </c>
      <c r="H8" s="79"/>
      <c r="I8" s="80"/>
    </row>
    <row r="9" spans="2:12">
      <c r="B9" s="77"/>
      <c r="C9" s="19" t="s">
        <v>99</v>
      </c>
      <c r="D9" s="78"/>
      <c r="E9" s="87">
        <f>VLOOKUP(E6,Ciele!$A$2:$I$3,3,0)</f>
        <v>6.9000000000000006E-2</v>
      </c>
      <c r="F9" s="21" t="s">
        <v>17</v>
      </c>
      <c r="G9" s="59">
        <f>'§14a ods. 1 písm.a) - BA a MN'!H97</f>
        <v>0</v>
      </c>
      <c r="H9" s="79"/>
      <c r="I9" s="80"/>
    </row>
    <row r="10" spans="2:12">
      <c r="B10" s="77"/>
      <c r="C10" s="19" t="s">
        <v>57</v>
      </c>
      <c r="D10" s="78"/>
      <c r="E10" s="87">
        <f>VLOOKUP(E6,Ciele!$A$2:$I$3,7,0)</f>
        <v>9.1999999999999998E-2</v>
      </c>
      <c r="F10" s="6" t="str">
        <f>IFERROR(G77/E62,"-")</f>
        <v>-</v>
      </c>
      <c r="G10" s="59">
        <f>MIN(ROUND(IF(F10&lt;0.16,G79*0.05,G79*0.02),2),50000000)</f>
        <v>0</v>
      </c>
      <c r="H10" s="137">
        <f>G77-G78</f>
        <v>0</v>
      </c>
      <c r="I10" s="80" t="str">
        <f>IF(H10&lt;-0.1,"Chýbajúca energia",IF(H10&gt;0.1,"Energia nad cieľ",IF(H10=0,"-")))</f>
        <v>-</v>
      </c>
    </row>
    <row r="11" spans="2:12">
      <c r="B11" s="77"/>
      <c r="C11" s="19" t="s">
        <v>58</v>
      </c>
      <c r="D11" s="78"/>
      <c r="E11" s="87">
        <f>VLOOKUP(E6,Ciele!$A$2:$I$3,4,0)</f>
        <v>1.0500000000000001E-2</v>
      </c>
      <c r="F11" s="6" t="str">
        <f>IFERROR((E56+G87+E67+E59)/E62,"-")</f>
        <v>-</v>
      </c>
      <c r="G11" s="59">
        <f>ROUND(G82*0.05,2)</f>
        <v>0</v>
      </c>
      <c r="H11" s="137">
        <f>E56+E67+E58+E27+E34+E59-G81</f>
        <v>0</v>
      </c>
      <c r="I11" s="80" t="str">
        <f t="shared" ref="I11:I12" si="0">IF(H11&lt;-0.1,"Chýbajúca energia",IF(H11&gt;0.1,"Energia nad cieľ",IF(H11=0,"-")))</f>
        <v>-</v>
      </c>
    </row>
    <row r="12" spans="2:12" ht="15" customHeight="1">
      <c r="B12" s="471" t="s">
        <v>59</v>
      </c>
      <c r="C12" s="472"/>
      <c r="D12" s="187"/>
      <c r="E12" s="87">
        <f>VLOOKUP(E6,Ciele!$A$2:$HC$3,5,0)</f>
        <v>0</v>
      </c>
      <c r="F12" s="6" t="str">
        <f>IFERROR(MIN(E58/E62,E12),"-")</f>
        <v>-</v>
      </c>
      <c r="G12" s="59">
        <f>ROUND((G86*0.05),2)</f>
        <v>0</v>
      </c>
      <c r="H12" s="137">
        <f>SUM(E58,E69)-G84</f>
        <v>0</v>
      </c>
      <c r="I12" s="80" t="str">
        <f t="shared" si="0"/>
        <v>-</v>
      </c>
    </row>
    <row r="13" spans="2:12" ht="15" customHeight="1">
      <c r="B13" s="469" t="s">
        <v>60</v>
      </c>
      <c r="C13" s="470"/>
      <c r="D13" s="470"/>
      <c r="E13" s="87">
        <f>VLOOKUP(E6,Ciele!$A$2:$I$3,8,0)</f>
        <v>0.06</v>
      </c>
      <c r="F13" s="88" t="str">
        <f>IFERROR(G72/E62,"-")</f>
        <v>-</v>
      </c>
      <c r="G13" s="78"/>
      <c r="H13" s="79"/>
      <c r="I13" s="80"/>
    </row>
    <row r="14" spans="2:12">
      <c r="B14" s="77"/>
      <c r="C14" s="19" t="s">
        <v>61</v>
      </c>
      <c r="D14" s="78"/>
      <c r="E14" s="87">
        <f>VLOOKUP(E6,Ciele!$A$2:$I$3,9,0)</f>
        <v>1.7600000000000001E-2</v>
      </c>
      <c r="F14" s="88" t="str">
        <f>IFERROR(G74/E62,"-")</f>
        <v>-</v>
      </c>
      <c r="G14" s="78"/>
      <c r="H14" s="79"/>
      <c r="I14" s="80"/>
    </row>
    <row r="15" spans="2:12">
      <c r="B15" s="7"/>
      <c r="C15" s="17"/>
      <c r="D15" s="17"/>
      <c r="E15" s="19"/>
      <c r="F15" s="20"/>
      <c r="G15" s="79"/>
      <c r="H15" s="102"/>
      <c r="I15" s="86"/>
    </row>
    <row r="16" spans="2:12">
      <c r="B16" s="46"/>
      <c r="C16" s="48"/>
      <c r="D16" s="48"/>
      <c r="E16" s="48" t="s">
        <v>129</v>
      </c>
      <c r="F16" s="48"/>
      <c r="G16" s="48"/>
      <c r="H16" s="48"/>
      <c r="I16" s="47"/>
    </row>
    <row r="17" spans="2:9">
      <c r="B17" s="136" t="s">
        <v>130</v>
      </c>
      <c r="C17" s="90"/>
      <c r="D17" s="78"/>
      <c r="E17" s="85">
        <f>'RFNBO z výroby+SAF'!G4+'RFNBO z výroby+SAF'!G5</f>
        <v>0</v>
      </c>
      <c r="F17" s="134"/>
      <c r="G17" s="85"/>
      <c r="H17" s="85"/>
      <c r="I17" s="22"/>
    </row>
    <row r="18" spans="2:9">
      <c r="B18" s="136" t="s">
        <v>125</v>
      </c>
      <c r="C18" s="90"/>
      <c r="D18" s="78"/>
      <c r="E18" s="85">
        <f>'RFNBO z výroby+SAF'!G7+'RFNBO z výroby+SAF'!G8</f>
        <v>0</v>
      </c>
      <c r="F18" s="85"/>
      <c r="G18" s="85"/>
      <c r="H18" s="85"/>
      <c r="I18" s="22"/>
    </row>
    <row r="19" spans="2:9" ht="7.5" customHeight="1">
      <c r="B19" s="92"/>
      <c r="C19" s="90"/>
      <c r="D19" s="78"/>
      <c r="E19" s="138"/>
      <c r="F19" s="85"/>
      <c r="G19" s="85"/>
      <c r="H19" s="85"/>
      <c r="I19" s="22"/>
    </row>
    <row r="20" spans="2:9">
      <c r="B20" s="46"/>
      <c r="C20" s="48"/>
      <c r="D20" s="48"/>
      <c r="E20" s="48" t="s">
        <v>66</v>
      </c>
      <c r="F20" s="48"/>
      <c r="G20" s="48"/>
      <c r="H20" s="48"/>
      <c r="I20" s="47"/>
    </row>
    <row r="21" spans="2:9">
      <c r="B21" s="172" t="s">
        <v>64</v>
      </c>
      <c r="C21" s="173"/>
      <c r="D21" s="173"/>
      <c r="E21" s="173"/>
      <c r="F21" s="173"/>
      <c r="G21" s="173"/>
      <c r="H21" s="173"/>
      <c r="I21" s="47"/>
    </row>
    <row r="22" spans="2:9">
      <c r="B22" s="143" t="s">
        <v>63</v>
      </c>
      <c r="C22" s="141"/>
      <c r="D22" s="142"/>
      <c r="E22" s="84">
        <f>'Kredity z E+prevod podľa §14cc'!E8</f>
        <v>0</v>
      </c>
      <c r="F22" s="84"/>
      <c r="G22" s="84"/>
      <c r="H22" s="84"/>
      <c r="I22" s="86"/>
    </row>
    <row r="23" spans="2:9">
      <c r="B23" s="77" t="s">
        <v>149</v>
      </c>
      <c r="C23" s="89"/>
      <c r="D23" s="90"/>
      <c r="E23" s="85">
        <f>'Kredity z E+prevod podľa §14cc'!E9</f>
        <v>0</v>
      </c>
      <c r="F23" s="85"/>
      <c r="G23" s="85"/>
      <c r="H23" s="85"/>
      <c r="I23" s="86"/>
    </row>
    <row r="24" spans="2:9">
      <c r="B24" s="77" t="s">
        <v>150</v>
      </c>
      <c r="C24" s="89"/>
      <c r="D24" s="90"/>
      <c r="E24" s="85">
        <f>'Kredity z E+prevod podľa §14cc'!E10</f>
        <v>0</v>
      </c>
      <c r="F24" s="85"/>
      <c r="G24" s="85"/>
      <c r="H24" s="85"/>
      <c r="I24" s="86"/>
    </row>
    <row r="25" spans="2:9">
      <c r="B25" s="77" t="s">
        <v>141</v>
      </c>
      <c r="C25" s="89"/>
      <c r="D25" s="90"/>
      <c r="E25" s="85">
        <f>'Kredity z E+prevod podľa §14cc'!E11</f>
        <v>0</v>
      </c>
      <c r="F25" s="85"/>
      <c r="G25" s="85"/>
      <c r="H25" s="85"/>
      <c r="I25" s="86"/>
    </row>
    <row r="26" spans="2:9">
      <c r="B26" s="77" t="s">
        <v>143</v>
      </c>
      <c r="C26" s="89"/>
      <c r="D26" s="90"/>
      <c r="E26" s="85">
        <f>'Kredity z E+prevod podľa §14cc'!E12</f>
        <v>0</v>
      </c>
      <c r="F26" s="85"/>
      <c r="G26" s="85"/>
      <c r="H26" s="85"/>
      <c r="I26" s="86"/>
    </row>
    <row r="27" spans="2:9">
      <c r="B27" s="77" t="s">
        <v>136</v>
      </c>
      <c r="C27" s="89"/>
      <c r="D27" s="90"/>
      <c r="E27" s="85">
        <f>'Kredity z E+prevod podľa §14cc'!E13</f>
        <v>0</v>
      </c>
      <c r="F27" s="85"/>
      <c r="G27" s="85"/>
      <c r="H27" s="85"/>
      <c r="I27" s="86"/>
    </row>
    <row r="28" spans="2:9">
      <c r="B28" s="172" t="s">
        <v>65</v>
      </c>
      <c r="C28" s="173"/>
      <c r="D28" s="173"/>
      <c r="E28" s="173"/>
      <c r="F28" s="173"/>
      <c r="G28" s="173"/>
      <c r="H28" s="173"/>
      <c r="I28" s="47"/>
    </row>
    <row r="29" spans="2:9">
      <c r="B29" s="143" t="s">
        <v>63</v>
      </c>
      <c r="C29" s="141"/>
      <c r="D29" s="142"/>
      <c r="E29" s="84">
        <f>'Kredity z E+prevod podľa §14cc'!E19</f>
        <v>0</v>
      </c>
      <c r="F29" s="84"/>
      <c r="G29" s="84"/>
      <c r="H29" s="84"/>
      <c r="I29" s="86"/>
    </row>
    <row r="30" spans="2:9">
      <c r="B30" s="77" t="s">
        <v>149</v>
      </c>
      <c r="C30" s="89"/>
      <c r="D30" s="90"/>
      <c r="E30" s="85">
        <f>'Kredity z E+prevod podľa §14cc'!E20</f>
        <v>0</v>
      </c>
      <c r="F30" s="85"/>
      <c r="G30" s="85"/>
      <c r="H30" s="85"/>
      <c r="I30" s="86"/>
    </row>
    <row r="31" spans="2:9">
      <c r="B31" s="77" t="s">
        <v>150</v>
      </c>
      <c r="C31" s="89"/>
      <c r="D31" s="90"/>
      <c r="E31" s="85">
        <f>'Kredity z E+prevod podľa §14cc'!E21</f>
        <v>0</v>
      </c>
      <c r="F31" s="85"/>
      <c r="G31" s="85"/>
      <c r="H31" s="85"/>
      <c r="I31" s="86"/>
    </row>
    <row r="32" spans="2:9">
      <c r="B32" s="77" t="s">
        <v>141</v>
      </c>
      <c r="C32" s="89"/>
      <c r="D32" s="90"/>
      <c r="E32" s="85">
        <f>'Kredity z E+prevod podľa §14cc'!E22</f>
        <v>0</v>
      </c>
      <c r="F32" s="85"/>
      <c r="G32" s="85"/>
      <c r="H32" s="85"/>
      <c r="I32" s="86"/>
    </row>
    <row r="33" spans="2:9">
      <c r="B33" s="77" t="s">
        <v>142</v>
      </c>
      <c r="C33" s="89"/>
      <c r="D33" s="90"/>
      <c r="E33" s="85">
        <f>'Kredity z E+prevod podľa §14cc'!E23</f>
        <v>0</v>
      </c>
      <c r="F33" s="85"/>
      <c r="G33" s="85"/>
      <c r="H33" s="85"/>
      <c r="I33" s="86"/>
    </row>
    <row r="34" spans="2:9">
      <c r="B34" s="77" t="s">
        <v>136</v>
      </c>
      <c r="C34" s="89"/>
      <c r="D34" s="90"/>
      <c r="E34" s="85">
        <f>'Kredity z E+prevod podľa §14cc'!E24</f>
        <v>0</v>
      </c>
      <c r="F34" s="85"/>
      <c r="G34" s="85"/>
      <c r="H34" s="85"/>
      <c r="I34" s="86"/>
    </row>
    <row r="35" spans="2:9" ht="7.5" customHeight="1">
      <c r="B35" s="71"/>
      <c r="C35" s="105"/>
      <c r="D35" s="93"/>
      <c r="E35" s="101"/>
      <c r="F35" s="69"/>
      <c r="G35" s="69"/>
      <c r="H35" s="69"/>
      <c r="I35" s="86"/>
    </row>
    <row r="36" spans="2:9">
      <c r="B36" s="46"/>
      <c r="C36" s="48"/>
      <c r="D36" s="48"/>
      <c r="E36" s="48" t="s">
        <v>72</v>
      </c>
      <c r="F36" s="48"/>
      <c r="G36" s="48"/>
      <c r="H36" s="48"/>
      <c r="I36" s="47"/>
    </row>
    <row r="37" spans="2:9">
      <c r="B37" s="77" t="s">
        <v>151</v>
      </c>
      <c r="C37" s="94"/>
      <c r="D37" s="94"/>
      <c r="E37" s="84">
        <f>'§14a ods. 1 písm.a) - BA a MN'!I131</f>
        <v>0</v>
      </c>
      <c r="F37" s="95"/>
      <c r="G37" s="96"/>
      <c r="H37" s="95" t="s">
        <v>16</v>
      </c>
      <c r="I37" s="97" t="s">
        <v>18</v>
      </c>
    </row>
    <row r="38" spans="2:9">
      <c r="B38" s="77" t="s">
        <v>152</v>
      </c>
      <c r="C38" s="78"/>
      <c r="D38" s="78"/>
      <c r="E38" s="85">
        <f>'§14a ods. 1 písm.a) - BA a MN'!I132</f>
        <v>0</v>
      </c>
      <c r="F38" s="52"/>
      <c r="G38" s="19" t="s">
        <v>69</v>
      </c>
      <c r="H38" s="52">
        <f>'§14a ods. 1 písm.a) - BA a MN'!E8</f>
        <v>9.1999999999999998E-2</v>
      </c>
      <c r="I38" s="98" t="str">
        <f>'§14a ods. 1 písm.a) - BA a MN'!F8</f>
        <v>-</v>
      </c>
    </row>
    <row r="39" spans="2:9">
      <c r="B39" s="77" t="s">
        <v>141</v>
      </c>
      <c r="C39" s="78"/>
      <c r="D39" s="78"/>
      <c r="E39" s="85">
        <f>'§14a ods. 1 písm.a) - BA a MN'!I133</f>
        <v>0</v>
      </c>
      <c r="F39" s="52"/>
      <c r="G39" s="19" t="s">
        <v>70</v>
      </c>
      <c r="H39" s="52">
        <f>'§14a ods. 1 písm.a) - BA a MN'!E12</f>
        <v>1.0500000000000001E-2</v>
      </c>
      <c r="I39" s="98" t="str">
        <f>'§14a ods. 1 písm.a) - BA a MN'!F12</f>
        <v>-</v>
      </c>
    </row>
    <row r="40" spans="2:9">
      <c r="B40" s="77" t="s">
        <v>142</v>
      </c>
      <c r="C40" s="78"/>
      <c r="D40" s="78"/>
      <c r="E40" s="85">
        <f>'§14a ods. 1 písm.a) - BA a MN'!I134</f>
        <v>0</v>
      </c>
      <c r="F40" s="52"/>
      <c r="G40" s="19" t="s">
        <v>71</v>
      </c>
      <c r="H40" s="52">
        <f>'§14a ods. 1 písm.a) - BA a MN'!E11</f>
        <v>0</v>
      </c>
      <c r="I40" s="98" t="str">
        <f>'§14a ods. 1 písm.a) - BA a MN'!F11</f>
        <v>-</v>
      </c>
    </row>
    <row r="41" spans="2:9">
      <c r="B41" s="77" t="s">
        <v>136</v>
      </c>
      <c r="C41" s="78"/>
      <c r="D41" s="78"/>
      <c r="E41" s="85">
        <f>'§14a ods. 1 písm.a) - BA a MN'!I135</f>
        <v>0</v>
      </c>
      <c r="F41" s="51"/>
      <c r="G41" s="51"/>
      <c r="H41" s="51"/>
      <c r="I41" s="98"/>
    </row>
    <row r="42" spans="2:9">
      <c r="B42" s="77" t="s">
        <v>68</v>
      </c>
      <c r="C42" s="78"/>
      <c r="D42" s="78"/>
      <c r="E42" s="85">
        <f>'§14a ods. 1 písm.a) - BA a MN'!I138</f>
        <v>0</v>
      </c>
      <c r="F42" s="51"/>
      <c r="G42" s="51"/>
      <c r="H42" s="83"/>
      <c r="I42" s="98"/>
    </row>
    <row r="43" spans="2:9">
      <c r="B43" s="49"/>
      <c r="C43" s="50"/>
      <c r="D43" s="53"/>
      <c r="E43" s="54"/>
      <c r="F43" s="55"/>
      <c r="G43" s="55"/>
      <c r="H43" s="82"/>
      <c r="I43" s="100"/>
    </row>
    <row r="44" spans="2:9">
      <c r="B44" s="46"/>
      <c r="C44" s="48"/>
      <c r="D44" s="48"/>
      <c r="E44" s="48" t="s">
        <v>73</v>
      </c>
      <c r="F44" s="48"/>
      <c r="G44" s="48"/>
      <c r="H44" s="48"/>
      <c r="I44" s="47"/>
    </row>
    <row r="45" spans="2:9">
      <c r="B45" s="77" t="s">
        <v>151</v>
      </c>
      <c r="C45" s="94"/>
      <c r="D45" s="94"/>
      <c r="E45" s="84">
        <f>'§14a ods. 1 písm.b) - CNG a LNG'!I47</f>
        <v>0</v>
      </c>
      <c r="F45" s="95"/>
      <c r="G45" s="96"/>
      <c r="H45" s="95" t="s">
        <v>16</v>
      </c>
      <c r="I45" s="97" t="s">
        <v>18</v>
      </c>
    </row>
    <row r="46" spans="2:9">
      <c r="B46" s="77" t="s">
        <v>152</v>
      </c>
      <c r="C46" s="78"/>
      <c r="D46" s="78"/>
      <c r="E46" s="85">
        <f>'§14a ods. 1 písm.b) - CNG a LNG'!I48</f>
        <v>0</v>
      </c>
      <c r="F46" s="52"/>
      <c r="G46" s="19" t="s">
        <v>74</v>
      </c>
      <c r="H46" s="52">
        <f>'§14a ods. 1 písm.b) - CNG a LNG'!E8</f>
        <v>0.04</v>
      </c>
      <c r="I46" s="98" t="str">
        <f>'§14a ods. 1 písm.b) - CNG a LNG'!F8</f>
        <v>-</v>
      </c>
    </row>
    <row r="47" spans="2:9">
      <c r="B47" s="77" t="s">
        <v>141</v>
      </c>
      <c r="C47" s="78"/>
      <c r="D47" s="78"/>
      <c r="E47" s="85">
        <f>'§14a ods. 1 písm.b) - CNG a LNG'!I49</f>
        <v>0</v>
      </c>
      <c r="F47" s="52"/>
      <c r="G47" s="19" t="s">
        <v>75</v>
      </c>
      <c r="H47" s="52">
        <f>'§14a ods. 1 písm.b) - CNG a LNG'!E10</f>
        <v>1.0500000000000001E-2</v>
      </c>
      <c r="I47" s="98" t="str">
        <f>'§14a ods. 1 písm.b) - CNG a LNG'!F10</f>
        <v>-</v>
      </c>
    </row>
    <row r="48" spans="2:9">
      <c r="B48" s="77" t="s">
        <v>142</v>
      </c>
      <c r="C48" s="78"/>
      <c r="D48" s="78"/>
      <c r="E48" s="85">
        <f>'§14a ods. 1 písm.b) - CNG a LNG'!I50</f>
        <v>0</v>
      </c>
      <c r="F48" s="52"/>
      <c r="G48" s="19" t="s">
        <v>71</v>
      </c>
      <c r="H48" s="52">
        <f>'§14a ods. 1 písm.b) - CNG a LNG'!E9</f>
        <v>0</v>
      </c>
      <c r="I48" s="98" t="str">
        <f>'§14a ods. 1 písm.b) - CNG a LNG'!F9</f>
        <v>-</v>
      </c>
    </row>
    <row r="49" spans="2:9">
      <c r="B49" s="77" t="s">
        <v>136</v>
      </c>
      <c r="C49" s="78"/>
      <c r="D49" s="78"/>
      <c r="E49" s="85">
        <f>'§14a ods. 1 písm.b) - CNG a LNG'!I51</f>
        <v>0</v>
      </c>
      <c r="F49" s="51"/>
      <c r="G49" s="51"/>
      <c r="H49" s="51"/>
      <c r="I49" s="86"/>
    </row>
    <row r="50" spans="2:9">
      <c r="B50" s="77" t="s">
        <v>68</v>
      </c>
      <c r="C50" s="78"/>
      <c r="D50" s="78"/>
      <c r="E50" s="85">
        <f>'§14a ods. 1 písm.b) - CNG a LNG'!I54</f>
        <v>0</v>
      </c>
      <c r="F50" s="51"/>
      <c r="G50" s="51"/>
      <c r="H50" s="51"/>
      <c r="I50" s="86"/>
    </row>
    <row r="51" spans="2:9" ht="6.75" customHeight="1">
      <c r="B51" s="71"/>
      <c r="C51" s="105"/>
      <c r="D51" s="93"/>
      <c r="E51" s="101"/>
      <c r="F51" s="69"/>
      <c r="G51" s="69"/>
      <c r="H51" s="69"/>
      <c r="I51" s="103"/>
    </row>
    <row r="52" spans="2:9">
      <c r="B52" s="46"/>
      <c r="C52" s="48"/>
      <c r="D52" s="48"/>
      <c r="E52" s="48" t="s">
        <v>77</v>
      </c>
      <c r="F52" s="48"/>
      <c r="G52" s="48"/>
      <c r="H52" s="48"/>
      <c r="I52" s="47"/>
    </row>
    <row r="53" spans="2:9">
      <c r="B53" s="473" t="s">
        <v>76</v>
      </c>
      <c r="C53" s="474"/>
      <c r="D53" s="173"/>
      <c r="E53" s="173"/>
      <c r="F53" s="173"/>
      <c r="G53" s="173"/>
      <c r="H53" s="173"/>
      <c r="I53" s="174"/>
    </row>
    <row r="54" spans="2:9">
      <c r="B54" s="77" t="s">
        <v>151</v>
      </c>
      <c r="C54" s="94"/>
      <c r="D54" s="94"/>
      <c r="E54" s="84">
        <f>E45+E37</f>
        <v>0</v>
      </c>
      <c r="F54" s="119"/>
      <c r="G54" s="119"/>
      <c r="H54" s="120"/>
      <c r="I54" s="121"/>
    </row>
    <row r="55" spans="2:9">
      <c r="B55" s="77" t="s">
        <v>152</v>
      </c>
      <c r="C55" s="78"/>
      <c r="D55" s="78"/>
      <c r="E55" s="85">
        <f>E46+E38</f>
        <v>0</v>
      </c>
      <c r="F55" s="21"/>
      <c r="G55" s="21"/>
      <c r="H55" s="17"/>
      <c r="I55" s="106"/>
    </row>
    <row r="56" spans="2:9">
      <c r="B56" s="77" t="s">
        <v>141</v>
      </c>
      <c r="C56" s="78"/>
      <c r="D56" s="78"/>
      <c r="E56" s="85">
        <f>E47+E39</f>
        <v>0</v>
      </c>
      <c r="F56" s="21"/>
      <c r="G56" s="21"/>
      <c r="H56" s="17"/>
      <c r="I56" s="106"/>
    </row>
    <row r="57" spans="2:9">
      <c r="B57" s="77" t="s">
        <v>142</v>
      </c>
      <c r="C57" s="78"/>
      <c r="D57" s="78"/>
      <c r="E57" s="85">
        <f>E48+E40</f>
        <v>0</v>
      </c>
      <c r="F57" s="21"/>
      <c r="G57" s="21"/>
      <c r="H57" s="17"/>
      <c r="I57" s="106"/>
    </row>
    <row r="58" spans="2:9">
      <c r="B58" s="77" t="s">
        <v>136</v>
      </c>
      <c r="C58" s="78"/>
      <c r="D58" s="78"/>
      <c r="E58" s="85">
        <f>E49+E41+E17</f>
        <v>0</v>
      </c>
      <c r="F58" s="21"/>
      <c r="G58" s="21"/>
      <c r="H58" s="17"/>
      <c r="I58" s="106"/>
    </row>
    <row r="59" spans="2:9">
      <c r="B59" s="136" t="s">
        <v>125</v>
      </c>
      <c r="C59" s="78"/>
      <c r="D59" s="78"/>
      <c r="E59" s="85">
        <f>E18</f>
        <v>0</v>
      </c>
      <c r="F59" s="21"/>
      <c r="G59" s="21"/>
      <c r="H59" s="17"/>
      <c r="I59" s="106"/>
    </row>
    <row r="60" spans="2:9">
      <c r="B60" s="122" t="s">
        <v>78</v>
      </c>
      <c r="C60" s="78"/>
      <c r="D60" s="78"/>
      <c r="E60" s="85">
        <f>SUM(E54:E59)</f>
        <v>0</v>
      </c>
      <c r="F60" s="21"/>
      <c r="G60" s="21"/>
      <c r="H60" s="17"/>
      <c r="I60" s="106"/>
    </row>
    <row r="61" spans="2:9">
      <c r="B61" s="123" t="s">
        <v>79</v>
      </c>
      <c r="C61" s="78"/>
      <c r="D61" s="78"/>
      <c r="E61" s="85">
        <f>'§14a ods. 1 písm.a) - BA a MN'!I137+'§14a ods. 1 písm.b) - CNG a LNG'!I53</f>
        <v>0</v>
      </c>
      <c r="F61" s="21"/>
      <c r="G61" s="21"/>
      <c r="H61" s="17"/>
      <c r="I61" s="106"/>
    </row>
    <row r="62" spans="2:9">
      <c r="B62" s="124" t="s">
        <v>84</v>
      </c>
      <c r="C62" s="99"/>
      <c r="D62" s="99"/>
      <c r="E62" s="69">
        <f>SUM(E60:E61)</f>
        <v>0</v>
      </c>
      <c r="F62" s="125"/>
      <c r="G62" s="125"/>
      <c r="H62" s="104"/>
      <c r="I62" s="126"/>
    </row>
    <row r="63" spans="2:9">
      <c r="B63" s="188" t="s">
        <v>66</v>
      </c>
      <c r="C63" s="178"/>
      <c r="D63" s="178"/>
      <c r="E63" s="176"/>
      <c r="F63" s="177"/>
      <c r="G63" s="177"/>
      <c r="H63" s="178"/>
      <c r="I63" s="179"/>
    </row>
    <row r="64" spans="2:9">
      <c r="B64" s="136" t="s">
        <v>63</v>
      </c>
      <c r="C64" s="78"/>
      <c r="D64" s="78"/>
      <c r="E64" s="85">
        <f>E22*2+E29</f>
        <v>0</v>
      </c>
      <c r="F64" s="21"/>
      <c r="G64" s="21"/>
      <c r="H64" s="17"/>
      <c r="I64" s="106"/>
    </row>
    <row r="65" spans="2:13">
      <c r="B65" s="77" t="s">
        <v>149</v>
      </c>
      <c r="C65" s="89"/>
      <c r="D65" s="78"/>
      <c r="E65" s="85">
        <f>E23+E30</f>
        <v>0</v>
      </c>
      <c r="F65" s="21"/>
      <c r="G65" s="21"/>
      <c r="H65" s="17"/>
      <c r="I65" s="106"/>
    </row>
    <row r="66" spans="2:13">
      <c r="B66" s="77" t="s">
        <v>150</v>
      </c>
      <c r="C66" s="89"/>
      <c r="D66" s="78"/>
      <c r="E66" s="85">
        <f t="shared" ref="E66" si="1">E24+E31</f>
        <v>0</v>
      </c>
      <c r="F66" s="21"/>
      <c r="G66" s="21"/>
      <c r="H66" s="17"/>
      <c r="I66" s="106"/>
    </row>
    <row r="67" spans="2:13">
      <c r="B67" s="77" t="s">
        <v>141</v>
      </c>
      <c r="C67" s="89"/>
      <c r="D67" s="78"/>
      <c r="E67" s="85">
        <f>E25*2+E32</f>
        <v>0</v>
      </c>
      <c r="F67" s="21"/>
      <c r="G67" s="21"/>
      <c r="H67" s="17"/>
      <c r="I67" s="106"/>
    </row>
    <row r="68" spans="2:13">
      <c r="B68" s="77" t="s">
        <v>142</v>
      </c>
      <c r="C68" s="89"/>
      <c r="D68" s="78"/>
      <c r="E68" s="85">
        <f>E26*2+E33</f>
        <v>0</v>
      </c>
      <c r="F68" s="21"/>
      <c r="G68" s="21"/>
      <c r="H68" s="17"/>
      <c r="I68" s="106"/>
    </row>
    <row r="69" spans="2:13">
      <c r="B69" s="77" t="s">
        <v>136</v>
      </c>
      <c r="C69" s="89"/>
      <c r="D69" s="78"/>
      <c r="E69" s="85">
        <f>E27*2+E34</f>
        <v>0</v>
      </c>
      <c r="F69" s="21"/>
      <c r="G69" s="21"/>
      <c r="H69" s="17"/>
      <c r="I69" s="106"/>
    </row>
    <row r="70" spans="2:13">
      <c r="B70" s="31"/>
      <c r="C70" s="32"/>
      <c r="D70" s="32"/>
      <c r="E70" s="127"/>
      <c r="F70" s="127"/>
      <c r="G70" s="127"/>
      <c r="H70" s="128"/>
      <c r="I70" s="129"/>
    </row>
    <row r="71" spans="2:13" s="23" customFormat="1" outlineLevel="1">
      <c r="B71" s="130" t="s">
        <v>67</v>
      </c>
      <c r="C71" s="29"/>
      <c r="D71" s="72"/>
      <c r="E71" s="72"/>
      <c r="F71" s="29"/>
      <c r="G71" s="131"/>
      <c r="H71" s="32"/>
      <c r="I71" s="132"/>
      <c r="L71" s="24"/>
      <c r="M71" s="24"/>
    </row>
    <row r="72" spans="2:13" s="23" customFormat="1" outlineLevel="1">
      <c r="B72" s="460" t="s">
        <v>82</v>
      </c>
      <c r="C72" s="461"/>
      <c r="D72" s="461"/>
      <c r="E72" s="461"/>
      <c r="F72" s="40"/>
      <c r="G72" s="70">
        <f>MIN(SUM(E54,E65),E62*$E$13)</f>
        <v>0</v>
      </c>
      <c r="H72" s="45"/>
      <c r="I72" s="91"/>
      <c r="L72" s="24"/>
      <c r="M72" s="24"/>
    </row>
    <row r="73" spans="2:13" s="23" customFormat="1" outlineLevel="1">
      <c r="B73" s="458" t="s">
        <v>81</v>
      </c>
      <c r="C73" s="459"/>
      <c r="D73" s="459"/>
      <c r="E73" s="459"/>
      <c r="F73" s="40"/>
      <c r="G73" s="70">
        <f>SUM(E54,E65)-G72</f>
        <v>0</v>
      </c>
      <c r="H73" s="45"/>
      <c r="I73" s="91"/>
      <c r="L73" s="24"/>
      <c r="M73" s="24"/>
    </row>
    <row r="74" spans="2:13" s="23" customFormat="1" outlineLevel="1">
      <c r="B74" s="460" t="s">
        <v>83</v>
      </c>
      <c r="C74" s="461"/>
      <c r="D74" s="461"/>
      <c r="E74" s="461"/>
      <c r="F74" s="40"/>
      <c r="G74" s="70">
        <f>MIN(SUM(E57,E26,E33),E62*$E$14)</f>
        <v>0</v>
      </c>
      <c r="H74" s="45"/>
      <c r="I74" s="91"/>
      <c r="L74" s="24"/>
      <c r="M74" s="24"/>
    </row>
    <row r="75" spans="2:13" s="23" customFormat="1" outlineLevel="1">
      <c r="B75" s="458" t="s">
        <v>86</v>
      </c>
      <c r="C75" s="459"/>
      <c r="D75" s="459"/>
      <c r="E75" s="459"/>
      <c r="F75" s="40"/>
      <c r="G75" s="175">
        <f>SUM(E57,E33,E26)-G74</f>
        <v>0</v>
      </c>
      <c r="H75" s="45"/>
      <c r="I75" s="91"/>
      <c r="L75" s="24"/>
      <c r="M75" s="24"/>
    </row>
    <row r="76" spans="2:13" s="23" customFormat="1" outlineLevel="1">
      <c r="B76" s="41" t="s">
        <v>85</v>
      </c>
      <c r="C76" s="43"/>
      <c r="D76" s="42"/>
      <c r="E76" s="42"/>
      <c r="F76" s="40"/>
      <c r="G76" s="70">
        <f>(G74+E56+E58)*2+E67+E69</f>
        <v>0</v>
      </c>
      <c r="H76" s="45"/>
      <c r="I76" s="91"/>
      <c r="L76" s="24"/>
      <c r="M76" s="24"/>
    </row>
    <row r="77" spans="2:13" s="23" customFormat="1" outlineLevel="1">
      <c r="B77" s="44" t="s">
        <v>153</v>
      </c>
      <c r="C77" s="33"/>
      <c r="D77" s="34"/>
      <c r="E77" s="34"/>
      <c r="F77" s="35"/>
      <c r="G77" s="73">
        <f>G72+G76+E55+E66+E64+E59</f>
        <v>0</v>
      </c>
      <c r="H77" s="30" t="s">
        <v>41</v>
      </c>
      <c r="I77" s="133"/>
      <c r="L77" s="24"/>
      <c r="M77" s="24"/>
    </row>
    <row r="78" spans="2:13" outlineLevel="1">
      <c r="B78" s="456" t="s">
        <v>167</v>
      </c>
      <c r="C78" s="457"/>
      <c r="D78" s="457"/>
      <c r="E78" s="457"/>
      <c r="F78" s="457"/>
      <c r="G78" s="75">
        <f>E10*E62</f>
        <v>0</v>
      </c>
      <c r="H78" s="57"/>
      <c r="I78" s="58"/>
    </row>
    <row r="79" spans="2:13" outlineLevel="1">
      <c r="B79" s="450" t="s">
        <v>171</v>
      </c>
      <c r="C79" s="451"/>
      <c r="D79" s="451"/>
      <c r="E79" s="451"/>
      <c r="F79" s="451"/>
      <c r="G79" s="74">
        <f>IF((G78-G77)&gt;0,G78-G77,0)</f>
        <v>0</v>
      </c>
      <c r="H79" s="57"/>
      <c r="I79" s="58"/>
    </row>
    <row r="80" spans="2:13" outlineLevel="1">
      <c r="B80" s="450" t="s">
        <v>168</v>
      </c>
      <c r="C80" s="451"/>
      <c r="D80" s="451"/>
      <c r="E80" s="451"/>
      <c r="F80" s="451"/>
      <c r="G80" s="74">
        <f>IF(G78-G77&lt;0,(G78-G77)*-1,0)</f>
        <v>0</v>
      </c>
      <c r="H80" s="57"/>
      <c r="I80" s="58"/>
    </row>
    <row r="81" spans="2:9" outlineLevel="1">
      <c r="B81" s="450" t="s">
        <v>87</v>
      </c>
      <c r="C81" s="451"/>
      <c r="D81" s="451"/>
      <c r="E81" s="451"/>
      <c r="F81" s="451"/>
      <c r="G81" s="75">
        <f>E11*E62</f>
        <v>0</v>
      </c>
      <c r="H81" s="57"/>
      <c r="I81" s="58"/>
    </row>
    <row r="82" spans="2:9" outlineLevel="1">
      <c r="B82" s="450" t="s">
        <v>169</v>
      </c>
      <c r="C82" s="451"/>
      <c r="D82" s="451"/>
      <c r="E82" s="451"/>
      <c r="F82" s="451"/>
      <c r="G82" s="74">
        <f>IF(G81-E56-E67-G87&gt;0,G81-E56-G87-E67,0)</f>
        <v>0</v>
      </c>
      <c r="H82" s="57"/>
      <c r="I82" s="58"/>
    </row>
    <row r="83" spans="2:9" outlineLevel="1">
      <c r="B83" s="450" t="s">
        <v>170</v>
      </c>
      <c r="C83" s="451"/>
      <c r="D83" s="451"/>
      <c r="E83" s="451"/>
      <c r="F83" s="451"/>
      <c r="G83" s="74">
        <f>IF(G81-E56-E67-G87&lt;0,(G81-E56-G87-E67)*-1,0)</f>
        <v>0</v>
      </c>
      <c r="H83" s="57"/>
      <c r="I83" s="58"/>
    </row>
    <row r="84" spans="2:9" outlineLevel="1">
      <c r="B84" s="450" t="s">
        <v>88</v>
      </c>
      <c r="C84" s="451"/>
      <c r="D84" s="451"/>
      <c r="E84" s="451"/>
      <c r="F84" s="451"/>
      <c r="G84" s="75">
        <f>E12*E62</f>
        <v>0</v>
      </c>
      <c r="H84" s="57"/>
      <c r="I84" s="58"/>
    </row>
    <row r="85" spans="2:9" outlineLevel="1">
      <c r="B85" s="454" t="s">
        <v>180</v>
      </c>
      <c r="C85" s="455"/>
      <c r="D85" s="455"/>
      <c r="E85" s="455"/>
      <c r="F85" s="455"/>
      <c r="G85" s="212">
        <f>MIN(SUM(E58,E69),G84)</f>
        <v>0</v>
      </c>
      <c r="H85" s="213"/>
      <c r="I85" s="214"/>
    </row>
    <row r="86" spans="2:9" outlineLevel="1">
      <c r="B86" s="450" t="s">
        <v>89</v>
      </c>
      <c r="C86" s="451"/>
      <c r="D86" s="451"/>
      <c r="E86" s="451"/>
      <c r="F86" s="451"/>
      <c r="G86" s="74">
        <f>IF(G84-E58-E69&gt;0,G84-E58-E69,0)</f>
        <v>0</v>
      </c>
      <c r="H86" s="57"/>
      <c r="I86" s="58"/>
    </row>
    <row r="87" spans="2:9" outlineLevel="1">
      <c r="B87" s="452" t="s">
        <v>90</v>
      </c>
      <c r="C87" s="453"/>
      <c r="D87" s="453"/>
      <c r="E87" s="453"/>
      <c r="F87" s="453"/>
      <c r="G87" s="211">
        <f>IF(SUM(E58,E69)&gt;G84,SUM(E58,E69)-G84,0)</f>
        <v>0</v>
      </c>
      <c r="H87" s="8"/>
      <c r="I87" s="56"/>
    </row>
  </sheetData>
  <mergeCells count="19">
    <mergeCell ref="B2:I2"/>
    <mergeCell ref="B4:I4"/>
    <mergeCell ref="B72:E72"/>
    <mergeCell ref="B13:D13"/>
    <mergeCell ref="B12:C12"/>
    <mergeCell ref="B53:C53"/>
    <mergeCell ref="B78:F78"/>
    <mergeCell ref="B79:F79"/>
    <mergeCell ref="B80:F80"/>
    <mergeCell ref="B73:E73"/>
    <mergeCell ref="B74:E74"/>
    <mergeCell ref="B75:E75"/>
    <mergeCell ref="B86:F86"/>
    <mergeCell ref="B87:F87"/>
    <mergeCell ref="B81:F81"/>
    <mergeCell ref="B82:F82"/>
    <mergeCell ref="B83:F83"/>
    <mergeCell ref="B84:F84"/>
    <mergeCell ref="B85:F85"/>
  </mergeCells>
  <conditionalFormatting sqref="E10">
    <cfRule type="cellIs" dxfId="42" priority="88" operator="greaterThanOrEqual">
      <formula>C10</formula>
    </cfRule>
  </conditionalFormatting>
  <conditionalFormatting sqref="E14 F15">
    <cfRule type="cellIs" dxfId="41" priority="79" operator="greaterThan">
      <formula>$E$14</formula>
    </cfRule>
  </conditionalFormatting>
  <conditionalFormatting sqref="F10">
    <cfRule type="cellIs" dxfId="40" priority="86" operator="lessThan">
      <formula>$E$10</formula>
    </cfRule>
    <cfRule type="cellIs" dxfId="39" priority="87" stopIfTrue="1" operator="greaterThanOrEqual">
      <formula>E10</formula>
    </cfRule>
  </conditionalFormatting>
  <conditionalFormatting sqref="F10:F12">
    <cfRule type="cellIs" dxfId="38" priority="16" operator="equal">
      <formula>"-"</formula>
    </cfRule>
  </conditionalFormatting>
  <conditionalFormatting sqref="F11">
    <cfRule type="cellIs" dxfId="37" priority="23" operator="lessThan">
      <formula>$E$11</formula>
    </cfRule>
    <cfRule type="cellIs" dxfId="36" priority="26" operator="greaterThanOrEqual">
      <formula>$E$11</formula>
    </cfRule>
  </conditionalFormatting>
  <conditionalFormatting sqref="F12">
    <cfRule type="cellIs" dxfId="35" priority="22" operator="lessThan">
      <formula>$E$12</formula>
    </cfRule>
    <cfRule type="cellIs" dxfId="34" priority="25" operator="greaterThanOrEqual">
      <formula>$E$12</formula>
    </cfRule>
  </conditionalFormatting>
  <conditionalFormatting sqref="H42:H43">
    <cfRule type="cellIs" dxfId="33" priority="5" operator="greaterThan">
      <formula>#REF!</formula>
    </cfRule>
    <cfRule type="cellIs" dxfId="32" priority="6" operator="lessThanOr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100-000000000000}">
          <x14:formula1>
            <xm:f>Ciele!$A$3:$A$3</xm:f>
          </x14:formula1>
          <xm:sqref>E6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O156"/>
  <sheetViews>
    <sheetView zoomScaleNormal="100" workbookViewId="0">
      <selection activeCell="D18" sqref="D18"/>
    </sheetView>
  </sheetViews>
  <sheetFormatPr defaultColWidth="9.109375" defaultRowHeight="14.4" outlineLevelRow="1"/>
  <cols>
    <col min="1" max="1" width="2.44140625" style="2" customWidth="1"/>
    <col min="2" max="2" width="52.33203125" style="2" customWidth="1"/>
    <col min="3" max="3" width="9.5546875" style="2" customWidth="1"/>
    <col min="4" max="7" width="34.5546875" style="3" customWidth="1"/>
    <col min="8" max="8" width="21.44140625" style="1" customWidth="1"/>
    <col min="9" max="9" width="22.44140625" style="9" customWidth="1"/>
    <col min="10" max="11" width="9.109375" style="2" customWidth="1"/>
    <col min="12" max="12" width="9.109375" style="2"/>
    <col min="13" max="13" width="9.109375" style="2" customWidth="1"/>
    <col min="14" max="16384" width="9.109375" style="2"/>
  </cols>
  <sheetData>
    <row r="1" spans="2:12">
      <c r="I1" s="223" t="s">
        <v>248</v>
      </c>
    </row>
    <row r="2" spans="2:12" ht="15.75" customHeight="1">
      <c r="B2" s="475" t="s">
        <v>247</v>
      </c>
      <c r="C2" s="476"/>
      <c r="D2" s="476"/>
      <c r="E2" s="476"/>
      <c r="F2" s="476"/>
      <c r="G2" s="476"/>
      <c r="H2" s="476"/>
      <c r="I2" s="477"/>
      <c r="J2" s="224"/>
      <c r="K2" s="4"/>
      <c r="L2" s="4"/>
    </row>
    <row r="3" spans="2:12" ht="3.75" customHeight="1">
      <c r="B3" s="225"/>
      <c r="C3" s="226"/>
      <c r="D3" s="227"/>
      <c r="E3" s="227"/>
      <c r="F3" s="227"/>
      <c r="G3" s="227"/>
      <c r="H3" s="228"/>
      <c r="I3" s="229"/>
    </row>
    <row r="4" spans="2:12" ht="15.6">
      <c r="B4" s="428" t="s">
        <v>188</v>
      </c>
      <c r="C4" s="430"/>
      <c r="D4" s="430"/>
      <c r="E4" s="430"/>
      <c r="F4" s="430"/>
      <c r="G4" s="430"/>
      <c r="H4" s="430"/>
      <c r="I4" s="478"/>
      <c r="J4" s="5"/>
      <c r="K4" s="5"/>
      <c r="L4" s="5"/>
    </row>
    <row r="5" spans="2:12" ht="3.75" customHeight="1">
      <c r="B5" s="230"/>
      <c r="C5" s="45"/>
      <c r="D5" s="231"/>
      <c r="E5" s="231"/>
      <c r="F5" s="231"/>
      <c r="G5" s="231"/>
      <c r="H5" s="57"/>
      <c r="I5" s="58"/>
    </row>
    <row r="6" spans="2:12">
      <c r="B6" s="232"/>
      <c r="C6" s="15"/>
      <c r="D6" s="233" t="s">
        <v>5</v>
      </c>
      <c r="E6" s="427">
        <f>'Ročná správa-sumár'!E6</f>
        <v>2025</v>
      </c>
      <c r="F6" s="16"/>
      <c r="G6" s="16"/>
      <c r="H6" s="15"/>
      <c r="I6" s="234"/>
    </row>
    <row r="7" spans="2:12">
      <c r="B7" s="7"/>
      <c r="C7" s="17"/>
      <c r="D7" s="17"/>
      <c r="E7" s="18" t="s">
        <v>16</v>
      </c>
      <c r="F7" s="18" t="s">
        <v>18</v>
      </c>
      <c r="G7" s="18"/>
      <c r="H7" s="17"/>
      <c r="I7" s="235"/>
    </row>
    <row r="8" spans="2:12">
      <c r="B8" s="7"/>
      <c r="C8" s="17"/>
      <c r="D8" s="19" t="s">
        <v>69</v>
      </c>
      <c r="E8" s="20">
        <f>VLOOKUP($E$6,Ciele!$A$2:$I$3,7,0)</f>
        <v>9.1999999999999998E-2</v>
      </c>
      <c r="F8" s="236" t="str">
        <f>IFERROR(I145/I138,"-")</f>
        <v>-</v>
      </c>
      <c r="G8" s="18"/>
      <c r="H8" s="17"/>
      <c r="I8" s="235"/>
    </row>
    <row r="9" spans="2:12">
      <c r="B9" s="7"/>
      <c r="C9" s="17"/>
      <c r="D9" s="19" t="s">
        <v>195</v>
      </c>
      <c r="E9" s="20">
        <f>VLOOKUP($E$6,Ciele!$A$2:$I$3,3,0)</f>
        <v>6.9000000000000006E-2</v>
      </c>
      <c r="F9" s="21" t="s">
        <v>17</v>
      </c>
      <c r="G9" s="237"/>
      <c r="H9" s="17"/>
      <c r="I9" s="235"/>
    </row>
    <row r="10" spans="2:12">
      <c r="B10" s="7"/>
      <c r="C10" s="17"/>
      <c r="D10" s="19" t="s">
        <v>194</v>
      </c>
      <c r="E10" s="20">
        <f>VLOOKUP($E$6,Ciele!$A$2:$I$3,2,0)</f>
        <v>0.09</v>
      </c>
      <c r="F10" s="21" t="s">
        <v>17</v>
      </c>
      <c r="G10" s="237"/>
      <c r="H10" s="17"/>
      <c r="I10" s="235"/>
    </row>
    <row r="11" spans="2:12">
      <c r="B11" s="7"/>
      <c r="C11" s="17"/>
      <c r="D11" s="19" t="s">
        <v>191</v>
      </c>
      <c r="E11" s="20">
        <f>VLOOKUP($E$6,Ciele!$A$2:$HC$3,5,0)</f>
        <v>0</v>
      </c>
      <c r="F11" s="236" t="str">
        <f>IFERROR(MIN(I135/I138,E11),"-")</f>
        <v>-</v>
      </c>
      <c r="G11" s="237"/>
      <c r="H11" s="17"/>
      <c r="I11" s="235"/>
      <c r="J11" s="238"/>
    </row>
    <row r="12" spans="2:12">
      <c r="B12" s="7"/>
      <c r="C12" s="17"/>
      <c r="D12" s="19" t="s">
        <v>238</v>
      </c>
      <c r="E12" s="20">
        <f>VLOOKUP($E$6,Ciele!$A$2:$I$3,4,0)</f>
        <v>1.0500000000000001E-2</v>
      </c>
      <c r="F12" s="236" t="str">
        <f>IFERROR((I133+I147)/I138,"-")</f>
        <v>-</v>
      </c>
      <c r="G12" s="237"/>
      <c r="H12" s="17"/>
      <c r="I12" s="235"/>
    </row>
    <row r="13" spans="2:12">
      <c r="B13" s="7"/>
      <c r="C13" s="17"/>
      <c r="D13" s="19" t="s">
        <v>202</v>
      </c>
      <c r="E13" s="20">
        <f>VLOOKUP($E$6,Ciele!$A$2:$I$3,9,0)</f>
        <v>1.7600000000000001E-2</v>
      </c>
      <c r="F13" s="239" t="str">
        <f>IFERROR(I142/I138,"-")</f>
        <v>-</v>
      </c>
      <c r="G13" s="18"/>
      <c r="H13" s="17"/>
      <c r="I13" s="235"/>
    </row>
    <row r="14" spans="2:12">
      <c r="B14" s="77"/>
      <c r="C14" s="78"/>
      <c r="D14" s="19" t="s">
        <v>203</v>
      </c>
      <c r="E14" s="20">
        <f>VLOOKUP($E$6,Ciele!$A$2:$I$3,8,0)</f>
        <v>0.06</v>
      </c>
      <c r="F14" s="239" t="str">
        <f>IFERROR(I140/I138,"-")</f>
        <v>-</v>
      </c>
      <c r="G14" s="18"/>
      <c r="H14" s="17"/>
      <c r="I14" s="235"/>
    </row>
    <row r="15" spans="2:12" ht="7.5" customHeight="1">
      <c r="B15" s="240"/>
      <c r="C15" s="8"/>
      <c r="D15" s="241"/>
      <c r="E15" s="241"/>
      <c r="F15" s="241"/>
      <c r="G15" s="242"/>
      <c r="H15" s="8"/>
      <c r="I15" s="56"/>
    </row>
    <row r="16" spans="2:12" ht="30" customHeight="1">
      <c r="B16" s="484" t="s">
        <v>239</v>
      </c>
      <c r="C16" s="484" t="s">
        <v>11</v>
      </c>
      <c r="D16" s="243" t="s">
        <v>0</v>
      </c>
      <c r="E16" s="243" t="s">
        <v>1</v>
      </c>
      <c r="F16" s="243" t="s">
        <v>2</v>
      </c>
      <c r="G16" s="243" t="s">
        <v>3</v>
      </c>
      <c r="H16" s="486" t="s">
        <v>92</v>
      </c>
      <c r="I16" s="486" t="s">
        <v>91</v>
      </c>
    </row>
    <row r="17" spans="2:10">
      <c r="B17" s="485"/>
      <c r="C17" s="485"/>
      <c r="D17" s="481" t="s">
        <v>244</v>
      </c>
      <c r="E17" s="482"/>
      <c r="F17" s="482"/>
      <c r="G17" s="483"/>
      <c r="H17" s="487"/>
      <c r="I17" s="487"/>
    </row>
    <row r="18" spans="2:10">
      <c r="B18" s="244" t="s">
        <v>13</v>
      </c>
      <c r="C18" s="245"/>
      <c r="D18" s="10"/>
      <c r="E18" s="10"/>
      <c r="F18" s="25"/>
      <c r="G18" s="10"/>
      <c r="H18" s="246">
        <f t="shared" ref="H18:H23" si="0">SUM(D18:G18)</f>
        <v>0</v>
      </c>
      <c r="I18" s="247"/>
    </row>
    <row r="19" spans="2:10" ht="18" customHeight="1">
      <c r="B19" s="248" t="s">
        <v>93</v>
      </c>
      <c r="C19" s="249"/>
      <c r="D19" s="250">
        <f>SUM(D20:D23)</f>
        <v>0</v>
      </c>
      <c r="E19" s="250">
        <f t="shared" ref="E19" si="1">SUM(E20:E23)</f>
        <v>0</v>
      </c>
      <c r="F19" s="250">
        <f>SUM(F20:F23)</f>
        <v>0</v>
      </c>
      <c r="G19" s="250">
        <f>SUM(G20:G23)</f>
        <v>0</v>
      </c>
      <c r="H19" s="251"/>
      <c r="I19" s="252"/>
    </row>
    <row r="20" spans="2:10" ht="16.5" customHeight="1">
      <c r="B20" s="253" t="s">
        <v>105</v>
      </c>
      <c r="C20" s="254">
        <v>21</v>
      </c>
      <c r="D20" s="61"/>
      <c r="E20" s="61"/>
      <c r="F20" s="61"/>
      <c r="G20" s="61"/>
      <c r="H20" s="251">
        <f t="shared" si="0"/>
        <v>0</v>
      </c>
      <c r="I20" s="255">
        <f>H20*C20</f>
        <v>0</v>
      </c>
      <c r="J20" s="256"/>
    </row>
    <row r="21" spans="2:10">
      <c r="B21" s="254" t="s">
        <v>112</v>
      </c>
      <c r="C21" s="254">
        <v>21</v>
      </c>
      <c r="D21" s="61"/>
      <c r="E21" s="61"/>
      <c r="F21" s="61"/>
      <c r="G21" s="61"/>
      <c r="H21" s="251">
        <f t="shared" si="0"/>
        <v>0</v>
      </c>
      <c r="I21" s="255">
        <f>H21*C21</f>
        <v>0</v>
      </c>
      <c r="J21" s="257"/>
    </row>
    <row r="22" spans="2:10">
      <c r="B22" s="258" t="s">
        <v>204</v>
      </c>
      <c r="C22" s="259">
        <v>21</v>
      </c>
      <c r="D22" s="61"/>
      <c r="E22" s="61"/>
      <c r="F22" s="61"/>
      <c r="G22" s="61"/>
      <c r="H22" s="251">
        <f t="shared" si="0"/>
        <v>0</v>
      </c>
      <c r="I22" s="255">
        <f>H22*C22</f>
        <v>0</v>
      </c>
      <c r="J22" s="257"/>
    </row>
    <row r="23" spans="2:10">
      <c r="B23" s="258" t="s">
        <v>205</v>
      </c>
      <c r="C23" s="254">
        <v>21</v>
      </c>
      <c r="D23" s="61"/>
      <c r="E23" s="61"/>
      <c r="F23" s="61"/>
      <c r="G23" s="61"/>
      <c r="H23" s="251">
        <f t="shared" si="0"/>
        <v>0</v>
      </c>
      <c r="I23" s="255">
        <f>H23*C23</f>
        <v>0</v>
      </c>
      <c r="J23" s="260"/>
    </row>
    <row r="24" spans="2:10" ht="21" customHeight="1">
      <c r="B24" s="248" t="s">
        <v>181</v>
      </c>
      <c r="C24" s="249"/>
      <c r="D24" s="261">
        <f t="shared" ref="D24:I24" si="2">SUM(D25:D28)</f>
        <v>0</v>
      </c>
      <c r="E24" s="261">
        <f t="shared" si="2"/>
        <v>0</v>
      </c>
      <c r="F24" s="261">
        <f t="shared" si="2"/>
        <v>0</v>
      </c>
      <c r="G24" s="261">
        <f t="shared" si="2"/>
        <v>0</v>
      </c>
      <c r="H24" s="251">
        <f t="shared" si="2"/>
        <v>0</v>
      </c>
      <c r="I24" s="255">
        <f t="shared" si="2"/>
        <v>0</v>
      </c>
    </row>
    <row r="25" spans="2:10" ht="18.75" customHeight="1">
      <c r="B25" s="262" t="s">
        <v>182</v>
      </c>
      <c r="C25" s="254"/>
      <c r="D25" s="61"/>
      <c r="E25" s="61"/>
      <c r="F25" s="62"/>
      <c r="G25" s="61"/>
      <c r="H25" s="251">
        <f>SUM(D25:G25)</f>
        <v>0</v>
      </c>
      <c r="I25" s="255">
        <f>H25/0.47*27*0.37</f>
        <v>0</v>
      </c>
    </row>
    <row r="26" spans="2:10">
      <c r="B26" s="259" t="s">
        <v>183</v>
      </c>
      <c r="C26" s="254"/>
      <c r="D26" s="64"/>
      <c r="E26" s="61"/>
      <c r="F26" s="63"/>
      <c r="G26" s="64"/>
      <c r="H26" s="251">
        <f>SUM(D26:G26)</f>
        <v>0</v>
      </c>
      <c r="I26" s="255">
        <f t="shared" ref="I26:I28" si="3">H26/0.47*27*0.37</f>
        <v>0</v>
      </c>
    </row>
    <row r="27" spans="2:10">
      <c r="B27" s="263" t="s">
        <v>206</v>
      </c>
      <c r="C27" s="254"/>
      <c r="D27" s="64"/>
      <c r="E27" s="61"/>
      <c r="F27" s="62"/>
      <c r="G27" s="61"/>
      <c r="H27" s="251">
        <f t="shared" ref="H27:H33" si="4">SUM(D27:G27)</f>
        <v>0</v>
      </c>
      <c r="I27" s="255">
        <f t="shared" si="3"/>
        <v>0</v>
      </c>
    </row>
    <row r="28" spans="2:10">
      <c r="B28" s="263" t="s">
        <v>207</v>
      </c>
      <c r="C28" s="254"/>
      <c r="D28" s="61"/>
      <c r="E28" s="61"/>
      <c r="F28" s="62"/>
      <c r="G28" s="61"/>
      <c r="H28" s="251">
        <f t="shared" si="4"/>
        <v>0</v>
      </c>
      <c r="I28" s="255">
        <f t="shared" si="3"/>
        <v>0</v>
      </c>
      <c r="J28" s="260"/>
    </row>
    <row r="29" spans="2:10" ht="21" customHeight="1">
      <c r="B29" s="248" t="s">
        <v>20</v>
      </c>
      <c r="C29" s="254"/>
      <c r="D29" s="261">
        <f>SUM(D30:D33)</f>
        <v>0</v>
      </c>
      <c r="E29" s="264">
        <f t="shared" ref="E29:G29" si="5">E30+E32+E33</f>
        <v>0</v>
      </c>
      <c r="F29" s="265">
        <f t="shared" si="5"/>
        <v>0</v>
      </c>
      <c r="G29" s="261">
        <f t="shared" si="5"/>
        <v>0</v>
      </c>
      <c r="H29" s="251">
        <f>SUM(H30:H33)</f>
        <v>0</v>
      </c>
      <c r="I29" s="255">
        <f>SUM(I30:I33)</f>
        <v>0</v>
      </c>
    </row>
    <row r="30" spans="2:10" ht="18.75" customHeight="1">
      <c r="B30" s="262" t="s">
        <v>104</v>
      </c>
      <c r="C30" s="259">
        <v>27</v>
      </c>
      <c r="D30" s="261">
        <f>D25/0.47</f>
        <v>0</v>
      </c>
      <c r="E30" s="261">
        <f t="shared" ref="E30:G30" si="6">E25/0.47</f>
        <v>0</v>
      </c>
      <c r="F30" s="261">
        <f t="shared" si="6"/>
        <v>0</v>
      </c>
      <c r="G30" s="261">
        <f t="shared" si="6"/>
        <v>0</v>
      </c>
      <c r="H30" s="251">
        <f>SUM(D30:G30)</f>
        <v>0</v>
      </c>
      <c r="I30" s="255">
        <f>H30*C30</f>
        <v>0</v>
      </c>
    </row>
    <row r="31" spans="2:10">
      <c r="B31" s="259" t="s">
        <v>113</v>
      </c>
      <c r="C31" s="259">
        <v>27</v>
      </c>
      <c r="D31" s="261">
        <f t="shared" ref="D31:G31" si="7">D26/0.47</f>
        <v>0</v>
      </c>
      <c r="E31" s="261">
        <f t="shared" si="7"/>
        <v>0</v>
      </c>
      <c r="F31" s="261">
        <f t="shared" si="7"/>
        <v>0</v>
      </c>
      <c r="G31" s="261">
        <f t="shared" si="7"/>
        <v>0</v>
      </c>
      <c r="H31" s="251">
        <f>SUM(D31:G31)</f>
        <v>0</v>
      </c>
      <c r="I31" s="255">
        <f>H31*C31</f>
        <v>0</v>
      </c>
    </row>
    <row r="32" spans="2:10">
      <c r="B32" s="263" t="s">
        <v>208</v>
      </c>
      <c r="C32" s="254">
        <v>27</v>
      </c>
      <c r="D32" s="261">
        <f t="shared" ref="D32:G32" si="8">D27/0.47</f>
        <v>0</v>
      </c>
      <c r="E32" s="261">
        <f t="shared" si="8"/>
        <v>0</v>
      </c>
      <c r="F32" s="261">
        <f t="shared" si="8"/>
        <v>0</v>
      </c>
      <c r="G32" s="261">
        <f t="shared" si="8"/>
        <v>0</v>
      </c>
      <c r="H32" s="251">
        <f t="shared" si="4"/>
        <v>0</v>
      </c>
      <c r="I32" s="255">
        <f>H32*C32</f>
        <v>0</v>
      </c>
    </row>
    <row r="33" spans="2:10">
      <c r="B33" s="263" t="s">
        <v>209</v>
      </c>
      <c r="C33" s="259">
        <v>27</v>
      </c>
      <c r="D33" s="261">
        <f t="shared" ref="D33:G33" si="9">D28/0.47</f>
        <v>0</v>
      </c>
      <c r="E33" s="261">
        <f t="shared" si="9"/>
        <v>0</v>
      </c>
      <c r="F33" s="261">
        <f t="shared" si="9"/>
        <v>0</v>
      </c>
      <c r="G33" s="261">
        <f t="shared" si="9"/>
        <v>0</v>
      </c>
      <c r="H33" s="251">
        <f t="shared" si="4"/>
        <v>0</v>
      </c>
      <c r="I33" s="255">
        <f t="shared" ref="I33" si="10">H33*C33</f>
        <v>0</v>
      </c>
      <c r="J33" s="260"/>
    </row>
    <row r="34" spans="2:10">
      <c r="B34" s="258" t="s">
        <v>94</v>
      </c>
      <c r="C34" s="371"/>
      <c r="D34" s="369"/>
      <c r="E34" s="370"/>
      <c r="F34" s="369"/>
      <c r="G34" s="369"/>
      <c r="H34" s="251">
        <f>SUM(D34:G34)</f>
        <v>0</v>
      </c>
      <c r="I34" s="255">
        <f>H34*$C$34</f>
        <v>0</v>
      </c>
    </row>
    <row r="35" spans="2:10" s="257" customFormat="1">
      <c r="B35" s="258" t="s">
        <v>94</v>
      </c>
      <c r="C35" s="266">
        <v>120</v>
      </c>
      <c r="D35" s="64"/>
      <c r="E35" s="61"/>
      <c r="F35" s="64"/>
      <c r="G35" s="64"/>
      <c r="H35" s="251">
        <f>SUM(D35:G35)</f>
        <v>0</v>
      </c>
      <c r="I35" s="255">
        <f>H35*$C$35</f>
        <v>0</v>
      </c>
    </row>
    <row r="36" spans="2:10" ht="33.75" customHeight="1">
      <c r="B36" s="267" t="s">
        <v>95</v>
      </c>
      <c r="C36" s="268"/>
      <c r="D36" s="261">
        <f>SUM(D37:D39)</f>
        <v>0</v>
      </c>
      <c r="E36" s="264">
        <f>SUM(E37:E39)</f>
        <v>0</v>
      </c>
      <c r="F36" s="261">
        <f>SUM(F37:F39)</f>
        <v>0</v>
      </c>
      <c r="G36" s="261">
        <f>SUM(G37:G39)</f>
        <v>0</v>
      </c>
      <c r="H36" s="251"/>
      <c r="I36" s="255"/>
    </row>
    <row r="37" spans="2:10">
      <c r="B37" s="425" t="s">
        <v>26</v>
      </c>
      <c r="C37" s="14"/>
      <c r="D37" s="64"/>
      <c r="E37" s="61"/>
      <c r="F37" s="64"/>
      <c r="G37" s="64"/>
      <c r="H37" s="251">
        <f t="shared" ref="H37:H46" si="11">SUM(D37:G37)</f>
        <v>0</v>
      </c>
      <c r="I37" s="255">
        <f>H37*C37</f>
        <v>0</v>
      </c>
    </row>
    <row r="38" spans="2:10">
      <c r="B38" s="425" t="s">
        <v>9</v>
      </c>
      <c r="C38" s="14"/>
      <c r="D38" s="64"/>
      <c r="E38" s="61"/>
      <c r="F38" s="64"/>
      <c r="G38" s="64"/>
      <c r="H38" s="251">
        <f>SUM(D38:G38)</f>
        <v>0</v>
      </c>
      <c r="I38" s="255">
        <f t="shared" ref="I38:I43" si="12">H38*C38</f>
        <v>0</v>
      </c>
    </row>
    <row r="39" spans="2:10">
      <c r="B39" s="425" t="s">
        <v>10</v>
      </c>
      <c r="C39" s="14"/>
      <c r="D39" s="64"/>
      <c r="E39" s="61"/>
      <c r="F39" s="64"/>
      <c r="G39" s="64"/>
      <c r="H39" s="251">
        <f t="shared" si="11"/>
        <v>0</v>
      </c>
      <c r="I39" s="255">
        <f t="shared" si="12"/>
        <v>0</v>
      </c>
    </row>
    <row r="40" spans="2:10" ht="31.5" customHeight="1">
      <c r="B40" s="270" t="s">
        <v>96</v>
      </c>
      <c r="C40" s="269"/>
      <c r="D40" s="261">
        <f>SUM(D41:D43)</f>
        <v>0</v>
      </c>
      <c r="E40" s="264">
        <f>SUM(E41:E43)</f>
        <v>0</v>
      </c>
      <c r="F40" s="261">
        <f>SUM(F41:F43)</f>
        <v>0</v>
      </c>
      <c r="G40" s="261">
        <f>SUM(G41:G43)</f>
        <v>0</v>
      </c>
      <c r="H40" s="251"/>
      <c r="I40" s="255"/>
    </row>
    <row r="41" spans="2:10">
      <c r="B41" s="425" t="s">
        <v>8</v>
      </c>
      <c r="C41" s="14"/>
      <c r="D41" s="64"/>
      <c r="E41" s="61"/>
      <c r="F41" s="64"/>
      <c r="G41" s="64"/>
      <c r="H41" s="251">
        <f t="shared" si="11"/>
        <v>0</v>
      </c>
      <c r="I41" s="255">
        <f>H41*C41</f>
        <v>0</v>
      </c>
    </row>
    <row r="42" spans="2:10">
      <c r="B42" s="425" t="s">
        <v>9</v>
      </c>
      <c r="C42" s="14"/>
      <c r="D42" s="64"/>
      <c r="E42" s="61"/>
      <c r="F42" s="64"/>
      <c r="G42" s="64"/>
      <c r="H42" s="251">
        <f t="shared" si="11"/>
        <v>0</v>
      </c>
      <c r="I42" s="255">
        <f t="shared" si="12"/>
        <v>0</v>
      </c>
    </row>
    <row r="43" spans="2:10">
      <c r="B43" s="425" t="s">
        <v>10</v>
      </c>
      <c r="C43" s="14"/>
      <c r="D43" s="64"/>
      <c r="E43" s="61"/>
      <c r="F43" s="64"/>
      <c r="G43" s="64"/>
      <c r="H43" s="251">
        <f t="shared" si="11"/>
        <v>0</v>
      </c>
      <c r="I43" s="255">
        <f t="shared" si="12"/>
        <v>0</v>
      </c>
    </row>
    <row r="44" spans="2:10" ht="33" customHeight="1">
      <c r="B44" s="267" t="s">
        <v>210</v>
      </c>
      <c r="C44" s="269"/>
      <c r="D44" s="261">
        <f>SUM(D45:D47)</f>
        <v>0</v>
      </c>
      <c r="E44" s="264">
        <f>SUM(E45:E47)</f>
        <v>0</v>
      </c>
      <c r="F44" s="261">
        <f>SUM(F45:F47)</f>
        <v>0</v>
      </c>
      <c r="G44" s="261">
        <f>SUM(G45:G47)</f>
        <v>0</v>
      </c>
      <c r="H44" s="251"/>
      <c r="I44" s="255"/>
    </row>
    <row r="45" spans="2:10">
      <c r="B45" s="425" t="s">
        <v>8</v>
      </c>
      <c r="C45" s="14"/>
      <c r="D45" s="64"/>
      <c r="E45" s="61"/>
      <c r="F45" s="64"/>
      <c r="G45" s="64"/>
      <c r="H45" s="251">
        <f t="shared" si="11"/>
        <v>0</v>
      </c>
      <c r="I45" s="255">
        <f>H45*C45</f>
        <v>0</v>
      </c>
    </row>
    <row r="46" spans="2:10">
      <c r="B46" s="425" t="s">
        <v>9</v>
      </c>
      <c r="C46" s="14"/>
      <c r="D46" s="64"/>
      <c r="E46" s="61"/>
      <c r="F46" s="64"/>
      <c r="G46" s="64"/>
      <c r="H46" s="251">
        <f t="shared" si="11"/>
        <v>0</v>
      </c>
      <c r="I46" s="255">
        <f t="shared" ref="I46:I47" si="13">H46*C46</f>
        <v>0</v>
      </c>
    </row>
    <row r="47" spans="2:10">
      <c r="B47" s="425" t="s">
        <v>10</v>
      </c>
      <c r="C47" s="14"/>
      <c r="D47" s="64"/>
      <c r="E47" s="61"/>
      <c r="F47" s="64"/>
      <c r="G47" s="64"/>
      <c r="H47" s="251">
        <f>SUM(D47:G47)</f>
        <v>0</v>
      </c>
      <c r="I47" s="255">
        <f t="shared" si="13"/>
        <v>0</v>
      </c>
    </row>
    <row r="48" spans="2:10" ht="28.8">
      <c r="B48" s="267" t="s">
        <v>211</v>
      </c>
      <c r="C48" s="269"/>
      <c r="D48" s="261">
        <f>SUM(D49:D51)</f>
        <v>0</v>
      </c>
      <c r="E48" s="264">
        <f>SUM(E49:E51)</f>
        <v>0</v>
      </c>
      <c r="F48" s="261">
        <f>SUM(F49:F51)</f>
        <v>0</v>
      </c>
      <c r="G48" s="261">
        <f>SUM(G49:G51)</f>
        <v>0</v>
      </c>
      <c r="H48" s="251"/>
      <c r="I48" s="255"/>
      <c r="J48" s="260"/>
    </row>
    <row r="49" spans="2:15">
      <c r="B49" s="425" t="s">
        <v>8</v>
      </c>
      <c r="C49" s="14"/>
      <c r="D49" s="64"/>
      <c r="E49" s="61"/>
      <c r="F49" s="64"/>
      <c r="G49" s="64"/>
      <c r="H49" s="251">
        <f t="shared" ref="H49:H50" si="14">SUM(D49:G49)</f>
        <v>0</v>
      </c>
      <c r="I49" s="255">
        <f>H49*C49</f>
        <v>0</v>
      </c>
      <c r="J49" s="260"/>
    </row>
    <row r="50" spans="2:15">
      <c r="B50" s="425" t="s">
        <v>9</v>
      </c>
      <c r="C50" s="14"/>
      <c r="D50" s="64"/>
      <c r="E50" s="61"/>
      <c r="F50" s="64"/>
      <c r="G50" s="64"/>
      <c r="H50" s="251">
        <f t="shared" si="14"/>
        <v>0</v>
      </c>
      <c r="I50" s="255">
        <f>H50*C50</f>
        <v>0</v>
      </c>
      <c r="J50" s="260"/>
    </row>
    <row r="51" spans="2:15">
      <c r="B51" s="425" t="s">
        <v>10</v>
      </c>
      <c r="C51" s="14"/>
      <c r="D51" s="64"/>
      <c r="E51" s="61"/>
      <c r="F51" s="64"/>
      <c r="G51" s="64"/>
      <c r="H51" s="251">
        <f>SUM(D51:G51)</f>
        <v>0</v>
      </c>
      <c r="I51" s="255">
        <f>H51*C51</f>
        <v>0</v>
      </c>
      <c r="J51" s="260"/>
    </row>
    <row r="52" spans="2:15">
      <c r="B52" s="271" t="s">
        <v>21</v>
      </c>
      <c r="C52" s="272"/>
      <c r="D52" s="273">
        <f>D19+D24</f>
        <v>0</v>
      </c>
      <c r="E52" s="273">
        <f t="shared" ref="E52:G52" si="15">E19+E24</f>
        <v>0</v>
      </c>
      <c r="F52" s="273">
        <f t="shared" si="15"/>
        <v>0</v>
      </c>
      <c r="G52" s="273">
        <f t="shared" si="15"/>
        <v>0</v>
      </c>
      <c r="H52" s="251">
        <f>SUM(D52:G52)</f>
        <v>0</v>
      </c>
      <c r="I52" s="255"/>
    </row>
    <row r="53" spans="2:15">
      <c r="B53" s="274" t="s">
        <v>97</v>
      </c>
      <c r="C53" s="249"/>
      <c r="D53" s="264">
        <f>D19+D29+D36+D44+D40+D48+D35+D34</f>
        <v>0</v>
      </c>
      <c r="E53" s="264">
        <f t="shared" ref="E53:G53" si="16">E19+E29+E36+E44+E40+E48+E35+E34</f>
        <v>0</v>
      </c>
      <c r="F53" s="264">
        <f t="shared" si="16"/>
        <v>0</v>
      </c>
      <c r="G53" s="264">
        <f t="shared" si="16"/>
        <v>0</v>
      </c>
      <c r="H53" s="275">
        <f>SUM(D53:G53)</f>
        <v>0</v>
      </c>
      <c r="I53" s="255"/>
    </row>
    <row r="54" spans="2:15">
      <c r="B54" s="276" t="s">
        <v>7</v>
      </c>
      <c r="C54" s="277">
        <v>32</v>
      </c>
      <c r="D54" s="278">
        <f>IFERROR(IF(D18-D29-D48-D44-D40-D36-D35-D34-D19&gt;-0.01,D18-D29-D48-D44-D40-D36-D35-D34-D19,"Error"),"-")</f>
        <v>0</v>
      </c>
      <c r="E54" s="278">
        <f t="shared" ref="E54:G54" si="17">IFERROR(IF(E18-E29-E48-E44-E40-E36-E35-E34-E19&gt;-0.01,E18-E29-E48-E44-E40-E36-E35-E34-E19,"Error"),"-")</f>
        <v>0</v>
      </c>
      <c r="F54" s="278">
        <f t="shared" si="17"/>
        <v>0</v>
      </c>
      <c r="G54" s="278">
        <f t="shared" si="17"/>
        <v>0</v>
      </c>
      <c r="H54" s="279">
        <f>SUM(D54:G54)</f>
        <v>0</v>
      </c>
      <c r="I54" s="280">
        <f>H54*$C$54</f>
        <v>0</v>
      </c>
    </row>
    <row r="55" spans="2:15">
      <c r="B55" s="281" t="s">
        <v>111</v>
      </c>
      <c r="C55" s="281"/>
      <c r="D55" s="282" t="str">
        <f>IFERROR(D52/D18,"-")</f>
        <v>-</v>
      </c>
      <c r="E55" s="282" t="str">
        <f t="shared" ref="E55:G55" si="18">IFERROR(E52/E18,"-")</f>
        <v>-</v>
      </c>
      <c r="F55" s="282" t="str">
        <f t="shared" si="18"/>
        <v>-</v>
      </c>
      <c r="G55" s="282" t="str">
        <f t="shared" si="18"/>
        <v>-</v>
      </c>
      <c r="H55" s="283"/>
      <c r="I55" s="252"/>
    </row>
    <row r="56" spans="2:15">
      <c r="B56" s="284" t="s">
        <v>241</v>
      </c>
      <c r="C56" s="284"/>
      <c r="D56" s="285" t="str">
        <f>IF(D55&gt;=$E$10,"-",ROUND((2*((D18*$E$10)-D24-D19)),2))</f>
        <v>-</v>
      </c>
      <c r="E56" s="285" t="str">
        <f>IF(E55&gt;=$E$10,"-",ROUND((2*((E18*$E$10)-E24-E19)),2))</f>
        <v>-</v>
      </c>
      <c r="F56" s="285" t="str">
        <f>IF(F55&gt;=$E$10,"-",ROUND((2*((F18*$E$10)-F24-F19)),2))</f>
        <v>-</v>
      </c>
      <c r="G56" s="285" t="str">
        <f>IF(G55&gt;=$E$10,"-",ROUND((2*((G18*$E$10)-G24-G19)),2))</f>
        <v>-</v>
      </c>
      <c r="H56" s="286">
        <f>SUM(D56:G56)</f>
        <v>0</v>
      </c>
      <c r="I56" s="287"/>
      <c r="J56" s="238"/>
    </row>
    <row r="57" spans="2:15" ht="7.5" customHeight="1">
      <c r="B57" s="288"/>
      <c r="C57" s="1"/>
      <c r="H57" s="289"/>
      <c r="I57" s="290"/>
    </row>
    <row r="58" spans="2:15" s="1" customFormat="1" ht="30" customHeight="1">
      <c r="B58" s="484" t="s">
        <v>240</v>
      </c>
      <c r="C58" s="484" t="s">
        <v>11</v>
      </c>
      <c r="D58" s="243" t="s">
        <v>0</v>
      </c>
      <c r="E58" s="243" t="s">
        <v>1</v>
      </c>
      <c r="F58" s="243" t="s">
        <v>2</v>
      </c>
      <c r="G58" s="243" t="s">
        <v>3</v>
      </c>
      <c r="H58" s="486" t="s">
        <v>92</v>
      </c>
      <c r="I58" s="486" t="s">
        <v>91</v>
      </c>
      <c r="K58" s="291"/>
      <c r="M58" s="292"/>
      <c r="N58" s="3"/>
    </row>
    <row r="59" spans="2:15" s="1" customFormat="1">
      <c r="B59" s="485"/>
      <c r="C59" s="485"/>
      <c r="D59" s="481" t="s">
        <v>244</v>
      </c>
      <c r="E59" s="482"/>
      <c r="F59" s="482"/>
      <c r="G59" s="483"/>
      <c r="H59" s="488"/>
      <c r="I59" s="487"/>
      <c r="K59" s="291"/>
      <c r="M59" s="292"/>
      <c r="N59" s="3"/>
    </row>
    <row r="60" spans="2:15">
      <c r="B60" s="293" t="s">
        <v>12</v>
      </c>
      <c r="C60" s="294"/>
      <c r="D60" s="68"/>
      <c r="E60" s="68"/>
      <c r="F60" s="68"/>
      <c r="G60" s="68"/>
      <c r="H60" s="251">
        <f>SUM(D60:G60)</f>
        <v>0</v>
      </c>
      <c r="I60" s="295"/>
    </row>
    <row r="61" spans="2:15">
      <c r="B61" s="267" t="s">
        <v>98</v>
      </c>
      <c r="C61" s="268"/>
      <c r="D61" s="273">
        <f>SUM(D62:D65)</f>
        <v>0</v>
      </c>
      <c r="E61" s="273">
        <f t="shared" ref="E61:G61" si="19">SUM(E62:E65)</f>
        <v>0</v>
      </c>
      <c r="F61" s="273">
        <f t="shared" si="19"/>
        <v>0</v>
      </c>
      <c r="G61" s="273">
        <f t="shared" si="19"/>
        <v>0</v>
      </c>
      <c r="H61" s="251">
        <f t="shared" ref="H61:H72" si="20">SUM(D61:G61)</f>
        <v>0</v>
      </c>
      <c r="I61" s="296"/>
      <c r="K61" s="291"/>
    </row>
    <row r="62" spans="2:15" s="257" customFormat="1" ht="20.25" customHeight="1">
      <c r="B62" s="297" t="s">
        <v>101</v>
      </c>
      <c r="C62" s="269">
        <v>33</v>
      </c>
      <c r="D62" s="65"/>
      <c r="E62" s="65"/>
      <c r="F62" s="65"/>
      <c r="G62" s="65"/>
      <c r="H62" s="251">
        <f t="shared" si="20"/>
        <v>0</v>
      </c>
      <c r="I62" s="299">
        <f>H62*C62</f>
        <v>0</v>
      </c>
    </row>
    <row r="63" spans="2:15" s="257" customFormat="1">
      <c r="B63" s="258" t="s">
        <v>23</v>
      </c>
      <c r="C63" s="269">
        <v>33</v>
      </c>
      <c r="D63" s="65"/>
      <c r="E63" s="65"/>
      <c r="F63" s="65"/>
      <c r="G63" s="65"/>
      <c r="H63" s="251">
        <f>SUM(D63:G63)</f>
        <v>0</v>
      </c>
      <c r="I63" s="299">
        <f>H63*C63</f>
        <v>0</v>
      </c>
    </row>
    <row r="64" spans="2:15" s="257" customFormat="1">
      <c r="B64" s="258" t="s">
        <v>192</v>
      </c>
      <c r="C64" s="269">
        <v>33</v>
      </c>
      <c r="D64" s="65"/>
      <c r="E64" s="65"/>
      <c r="F64" s="65"/>
      <c r="G64" s="65"/>
      <c r="H64" s="251">
        <f>SUM(D64:G64)</f>
        <v>0</v>
      </c>
      <c r="I64" s="299">
        <f>H64*C64</f>
        <v>0</v>
      </c>
      <c r="O64" s="257" t="s">
        <v>15</v>
      </c>
    </row>
    <row r="65" spans="2:10" s="257" customFormat="1">
      <c r="B65" s="258" t="s">
        <v>193</v>
      </c>
      <c r="C65" s="269">
        <v>33</v>
      </c>
      <c r="D65" s="65"/>
      <c r="E65" s="65"/>
      <c r="F65" s="65"/>
      <c r="G65" s="65"/>
      <c r="H65" s="251">
        <f t="shared" si="20"/>
        <v>0</v>
      </c>
      <c r="I65" s="299">
        <f>H65*C65</f>
        <v>0</v>
      </c>
      <c r="J65" s="260"/>
    </row>
    <row r="66" spans="2:10">
      <c r="B66" s="300" t="s">
        <v>14</v>
      </c>
      <c r="C66" s="268"/>
      <c r="D66" s="273">
        <f>SUM(D67:D74)</f>
        <v>0</v>
      </c>
      <c r="E66" s="273">
        <f t="shared" ref="E66:G66" si="21">SUM(E67:E74)</f>
        <v>0</v>
      </c>
      <c r="F66" s="273">
        <f t="shared" si="21"/>
        <v>0</v>
      </c>
      <c r="G66" s="273">
        <f t="shared" si="21"/>
        <v>0</v>
      </c>
      <c r="H66" s="251"/>
      <c r="I66" s="299"/>
      <c r="J66" s="291"/>
    </row>
    <row r="67" spans="2:10" s="257" customFormat="1">
      <c r="B67" s="258" t="s">
        <v>102</v>
      </c>
      <c r="C67" s="269">
        <v>34</v>
      </c>
      <c r="D67" s="65"/>
      <c r="E67" s="65"/>
      <c r="F67" s="65"/>
      <c r="G67" s="65"/>
      <c r="H67" s="251">
        <f t="shared" si="20"/>
        <v>0</v>
      </c>
      <c r="I67" s="299">
        <f t="shared" ref="I67:I74" si="22">H67*C67</f>
        <v>0</v>
      </c>
    </row>
    <row r="68" spans="2:10" s="257" customFormat="1">
      <c r="B68" s="258" t="s">
        <v>25</v>
      </c>
      <c r="C68" s="269">
        <v>34</v>
      </c>
      <c r="D68" s="65"/>
      <c r="E68" s="65"/>
      <c r="F68" s="65"/>
      <c r="G68" s="65"/>
      <c r="H68" s="251">
        <f t="shared" si="20"/>
        <v>0</v>
      </c>
      <c r="I68" s="299">
        <f t="shared" si="22"/>
        <v>0</v>
      </c>
    </row>
    <row r="69" spans="2:10" s="257" customFormat="1">
      <c r="B69" s="258" t="s">
        <v>212</v>
      </c>
      <c r="C69" s="269">
        <v>34</v>
      </c>
      <c r="D69" s="65"/>
      <c r="E69" s="65"/>
      <c r="F69" s="65"/>
      <c r="G69" s="65"/>
      <c r="H69" s="251">
        <f>SUM(D69:G69)</f>
        <v>0</v>
      </c>
      <c r="I69" s="299">
        <f t="shared" si="22"/>
        <v>0</v>
      </c>
    </row>
    <row r="70" spans="2:10" s="257" customFormat="1" ht="18" customHeight="1">
      <c r="B70" s="258" t="s">
        <v>213</v>
      </c>
      <c r="C70" s="269">
        <v>34</v>
      </c>
      <c r="D70" s="65"/>
      <c r="E70" s="65"/>
      <c r="F70" s="65"/>
      <c r="G70" s="65"/>
      <c r="H70" s="251">
        <f t="shared" si="20"/>
        <v>0</v>
      </c>
      <c r="I70" s="299">
        <f t="shared" si="22"/>
        <v>0</v>
      </c>
    </row>
    <row r="71" spans="2:10" s="301" customFormat="1" ht="31.5" customHeight="1">
      <c r="B71" s="297" t="s">
        <v>100</v>
      </c>
      <c r="C71" s="269">
        <v>36</v>
      </c>
      <c r="D71" s="66"/>
      <c r="E71" s="66"/>
      <c r="F71" s="66"/>
      <c r="G71" s="66"/>
      <c r="H71" s="251">
        <f t="shared" si="20"/>
        <v>0</v>
      </c>
      <c r="I71" s="299">
        <f t="shared" si="22"/>
        <v>0</v>
      </c>
      <c r="J71" s="260"/>
    </row>
    <row r="72" spans="2:10" s="301" customFormat="1">
      <c r="B72" s="258" t="s">
        <v>103</v>
      </c>
      <c r="C72" s="269">
        <v>36</v>
      </c>
      <c r="D72" s="66"/>
      <c r="E72" s="66"/>
      <c r="F72" s="66"/>
      <c r="G72" s="66"/>
      <c r="H72" s="251">
        <f t="shared" si="20"/>
        <v>0</v>
      </c>
      <c r="I72" s="299">
        <f>H72*C72</f>
        <v>0</v>
      </c>
    </row>
    <row r="73" spans="2:10" s="301" customFormat="1">
      <c r="B73" s="297" t="s">
        <v>214</v>
      </c>
      <c r="C73" s="266">
        <v>36</v>
      </c>
      <c r="D73" s="65"/>
      <c r="E73" s="65"/>
      <c r="F73" s="65"/>
      <c r="G73" s="65"/>
      <c r="H73" s="251">
        <f>SUM(D73:G73)</f>
        <v>0</v>
      </c>
      <c r="I73" s="299">
        <f t="shared" si="22"/>
        <v>0</v>
      </c>
    </row>
    <row r="74" spans="2:10" s="257" customFormat="1">
      <c r="B74" s="297" t="s">
        <v>215</v>
      </c>
      <c r="C74" s="302">
        <v>36</v>
      </c>
      <c r="D74" s="65"/>
      <c r="E74" s="65"/>
      <c r="F74" s="65"/>
      <c r="G74" s="65"/>
      <c r="H74" s="251">
        <f>SUM(D74:G74)</f>
        <v>0</v>
      </c>
      <c r="I74" s="299">
        <f t="shared" si="22"/>
        <v>0</v>
      </c>
    </row>
    <row r="75" spans="2:10" s="257" customFormat="1">
      <c r="B75" s="258" t="s">
        <v>94</v>
      </c>
      <c r="C75" s="426"/>
      <c r="D75" s="65"/>
      <c r="E75" s="65"/>
      <c r="F75" s="65"/>
      <c r="G75" s="65"/>
      <c r="H75" s="251">
        <f>SUM(D75:G75)</f>
        <v>0</v>
      </c>
      <c r="I75" s="299">
        <f>H75*C75</f>
        <v>0</v>
      </c>
    </row>
    <row r="76" spans="2:10" s="257" customFormat="1">
      <c r="B76" s="258" t="s">
        <v>94</v>
      </c>
      <c r="C76" s="266">
        <v>120</v>
      </c>
      <c r="D76" s="65"/>
      <c r="E76" s="65"/>
      <c r="F76" s="65"/>
      <c r="G76" s="65"/>
      <c r="H76" s="251">
        <f>SUM(D76:G76)</f>
        <v>0</v>
      </c>
      <c r="I76" s="299">
        <f>H76*C76</f>
        <v>0</v>
      </c>
    </row>
    <row r="77" spans="2:10" ht="33" customHeight="1">
      <c r="B77" s="267" t="s">
        <v>106</v>
      </c>
      <c r="C77" s="268"/>
      <c r="D77" s="273">
        <f>SUM(D78:D80)</f>
        <v>0</v>
      </c>
      <c r="E77" s="273">
        <f>SUM(E78:E80)</f>
        <v>0</v>
      </c>
      <c r="F77" s="273">
        <f>SUM(F78:F80)</f>
        <v>0</v>
      </c>
      <c r="G77" s="273">
        <f>SUM(G78:G80)</f>
        <v>0</v>
      </c>
      <c r="H77" s="251"/>
      <c r="I77" s="299"/>
    </row>
    <row r="78" spans="2:10" s="257" customFormat="1">
      <c r="B78" s="425" t="s">
        <v>26</v>
      </c>
      <c r="C78" s="14"/>
      <c r="D78" s="65"/>
      <c r="E78" s="67"/>
      <c r="F78" s="67"/>
      <c r="G78" s="67"/>
      <c r="H78" s="251">
        <f>SUM(D78:G78)</f>
        <v>0</v>
      </c>
      <c r="I78" s="299">
        <f>H78*C78</f>
        <v>0</v>
      </c>
    </row>
    <row r="79" spans="2:10" s="257" customFormat="1">
      <c r="B79" s="425" t="s">
        <v>9</v>
      </c>
      <c r="C79" s="14"/>
      <c r="D79" s="65"/>
      <c r="E79" s="67"/>
      <c r="F79" s="67"/>
      <c r="G79" s="67"/>
      <c r="H79" s="251">
        <f t="shared" ref="H79" si="23">SUM(D79:G79)</f>
        <v>0</v>
      </c>
      <c r="I79" s="299">
        <f>H79*C79</f>
        <v>0</v>
      </c>
    </row>
    <row r="80" spans="2:10" s="257" customFormat="1">
      <c r="B80" s="425" t="s">
        <v>10</v>
      </c>
      <c r="C80" s="14"/>
      <c r="D80" s="65"/>
      <c r="E80" s="67"/>
      <c r="F80" s="67"/>
      <c r="G80" s="67"/>
      <c r="H80" s="251">
        <f>SUM(D80:G80)</f>
        <v>0</v>
      </c>
      <c r="I80" s="299">
        <f>H80*C80</f>
        <v>0</v>
      </c>
    </row>
    <row r="81" spans="2:9" s="257" customFormat="1" ht="28.8">
      <c r="B81" s="267" t="s">
        <v>107</v>
      </c>
      <c r="C81" s="269"/>
      <c r="D81" s="273">
        <f>SUM(D82:D84)</f>
        <v>0</v>
      </c>
      <c r="E81" s="273">
        <f>SUM(E82:E84)</f>
        <v>0</v>
      </c>
      <c r="F81" s="273">
        <f>SUM(F82:F84)</f>
        <v>0</v>
      </c>
      <c r="G81" s="273">
        <f>SUM(G82:G84)</f>
        <v>0</v>
      </c>
      <c r="H81" s="251"/>
      <c r="I81" s="303"/>
    </row>
    <row r="82" spans="2:9" s="257" customFormat="1">
      <c r="B82" s="425" t="s">
        <v>8</v>
      </c>
      <c r="C82" s="14"/>
      <c r="D82" s="65"/>
      <c r="E82" s="67"/>
      <c r="F82" s="67"/>
      <c r="G82" s="67"/>
      <c r="H82" s="251">
        <f>SUM(D82:G82)</f>
        <v>0</v>
      </c>
      <c r="I82" s="299">
        <f>H82*C82</f>
        <v>0</v>
      </c>
    </row>
    <row r="83" spans="2:9" s="257" customFormat="1">
      <c r="B83" s="425" t="s">
        <v>9</v>
      </c>
      <c r="C83" s="14"/>
      <c r="D83" s="65"/>
      <c r="E83" s="67"/>
      <c r="F83" s="67"/>
      <c r="G83" s="67"/>
      <c r="H83" s="251">
        <f t="shared" ref="H83" si="24">SUM(D83:G83)</f>
        <v>0</v>
      </c>
      <c r="I83" s="299">
        <f>H83*C83</f>
        <v>0</v>
      </c>
    </row>
    <row r="84" spans="2:9" s="257" customFormat="1">
      <c r="B84" s="425" t="s">
        <v>10</v>
      </c>
      <c r="C84" s="14"/>
      <c r="D84" s="65"/>
      <c r="E84" s="67"/>
      <c r="F84" s="67"/>
      <c r="G84" s="67"/>
      <c r="H84" s="251">
        <f>SUM(D84:G84)</f>
        <v>0</v>
      </c>
      <c r="I84" s="299">
        <f>H84*C84</f>
        <v>0</v>
      </c>
    </row>
    <row r="85" spans="2:9" s="257" customFormat="1" ht="28.8">
      <c r="B85" s="267" t="s">
        <v>216</v>
      </c>
      <c r="C85" s="269"/>
      <c r="D85" s="273">
        <f>SUM(D86:D88)</f>
        <v>0</v>
      </c>
      <c r="E85" s="273">
        <f>SUM(E86:E88)</f>
        <v>0</v>
      </c>
      <c r="F85" s="273">
        <f>SUM(F86:F88)</f>
        <v>0</v>
      </c>
      <c r="G85" s="273">
        <f>SUM(G86:G88)</f>
        <v>0</v>
      </c>
      <c r="H85" s="251"/>
      <c r="I85" s="303"/>
    </row>
    <row r="86" spans="2:9" s="257" customFormat="1">
      <c r="B86" s="425" t="s">
        <v>8</v>
      </c>
      <c r="C86" s="14"/>
      <c r="D86" s="65"/>
      <c r="E86" s="67"/>
      <c r="F86" s="67"/>
      <c r="G86" s="67"/>
      <c r="H86" s="251">
        <f>SUM(D86:G86)</f>
        <v>0</v>
      </c>
      <c r="I86" s="299">
        <f>H86*C86</f>
        <v>0</v>
      </c>
    </row>
    <row r="87" spans="2:9" s="257" customFormat="1">
      <c r="B87" s="425" t="s">
        <v>9</v>
      </c>
      <c r="C87" s="14"/>
      <c r="D87" s="65"/>
      <c r="E87" s="67"/>
      <c r="F87" s="67"/>
      <c r="G87" s="67"/>
      <c r="H87" s="251">
        <f t="shared" ref="H87" si="25">SUM(D87:G87)</f>
        <v>0</v>
      </c>
      <c r="I87" s="299">
        <f t="shared" ref="I87:I88" si="26">H87*C87</f>
        <v>0</v>
      </c>
    </row>
    <row r="88" spans="2:9" s="257" customFormat="1">
      <c r="B88" s="425" t="s">
        <v>10</v>
      </c>
      <c r="C88" s="14"/>
      <c r="D88" s="65"/>
      <c r="E88" s="67"/>
      <c r="F88" s="67"/>
      <c r="G88" s="67"/>
      <c r="H88" s="251">
        <f>SUM(D88:G88)</f>
        <v>0</v>
      </c>
      <c r="I88" s="299">
        <f t="shared" si="26"/>
        <v>0</v>
      </c>
    </row>
    <row r="89" spans="2:9" s="257" customFormat="1" ht="28.8">
      <c r="B89" s="267" t="s">
        <v>217</v>
      </c>
      <c r="C89" s="269"/>
      <c r="D89" s="273">
        <f>SUM(D90:D92)</f>
        <v>0</v>
      </c>
      <c r="E89" s="273">
        <f>SUM(E90:E92)</f>
        <v>0</v>
      </c>
      <c r="F89" s="273">
        <f>SUM(F90:F92)</f>
        <v>0</v>
      </c>
      <c r="G89" s="273">
        <f>SUM(G90:G92)</f>
        <v>0</v>
      </c>
      <c r="H89" s="251"/>
      <c r="I89" s="303"/>
    </row>
    <row r="90" spans="2:9" s="257" customFormat="1">
      <c r="B90" s="425" t="s">
        <v>8</v>
      </c>
      <c r="C90" s="14"/>
      <c r="D90" s="65"/>
      <c r="E90" s="67"/>
      <c r="F90" s="67"/>
      <c r="G90" s="67"/>
      <c r="H90" s="251">
        <f>SUM(D90:G90)</f>
        <v>0</v>
      </c>
      <c r="I90" s="299">
        <f>H90*C90</f>
        <v>0</v>
      </c>
    </row>
    <row r="91" spans="2:9" s="257" customFormat="1">
      <c r="B91" s="425" t="s">
        <v>9</v>
      </c>
      <c r="C91" s="14"/>
      <c r="D91" s="65"/>
      <c r="E91" s="67"/>
      <c r="F91" s="67"/>
      <c r="G91" s="67"/>
      <c r="H91" s="251">
        <f t="shared" ref="H91" si="27">SUM(D91:G91)</f>
        <v>0</v>
      </c>
      <c r="I91" s="299">
        <f>H91*C91</f>
        <v>0</v>
      </c>
    </row>
    <row r="92" spans="2:9" s="257" customFormat="1">
      <c r="B92" s="425" t="s">
        <v>10</v>
      </c>
      <c r="C92" s="14"/>
      <c r="D92" s="65"/>
      <c r="E92" s="67"/>
      <c r="F92" s="67"/>
      <c r="G92" s="67"/>
      <c r="H92" s="251">
        <f>SUM(D92:G92)</f>
        <v>0</v>
      </c>
      <c r="I92" s="299">
        <f>H92*C92</f>
        <v>0</v>
      </c>
    </row>
    <row r="93" spans="2:9" s="257" customFormat="1">
      <c r="B93" s="271" t="s">
        <v>108</v>
      </c>
      <c r="C93" s="269"/>
      <c r="D93" s="273">
        <f>D61</f>
        <v>0</v>
      </c>
      <c r="E93" s="273">
        <f>E61</f>
        <v>0</v>
      </c>
      <c r="F93" s="273">
        <f>F61</f>
        <v>0</v>
      </c>
      <c r="G93" s="273">
        <f>G61</f>
        <v>0</v>
      </c>
      <c r="H93" s="251">
        <f>SUM(D93:G93)</f>
        <v>0</v>
      </c>
      <c r="I93" s="303"/>
    </row>
    <row r="94" spans="2:9">
      <c r="B94" s="274" t="s">
        <v>109</v>
      </c>
      <c r="C94" s="304"/>
      <c r="D94" s="273">
        <f>D61+D66+D77+D81+D85+D89+D75+D76</f>
        <v>0</v>
      </c>
      <c r="E94" s="273">
        <f>E61+E66+E77+E81+E85+E89+E75+E76</f>
        <v>0</v>
      </c>
      <c r="F94" s="273">
        <f>F61+F66+F77+F81+F85+F89+F75+F76</f>
        <v>0</v>
      </c>
      <c r="G94" s="273">
        <f>G61+G66+G77+G81+G85+G89+G75+G76</f>
        <v>0</v>
      </c>
      <c r="H94" s="251">
        <f>SUM(D94:G94)</f>
        <v>0</v>
      </c>
      <c r="I94" s="296"/>
    </row>
    <row r="95" spans="2:9">
      <c r="B95" s="305" t="s">
        <v>6</v>
      </c>
      <c r="C95" s="306">
        <v>36</v>
      </c>
      <c r="D95" s="307">
        <f>IFERROR(IF(D60-D94&gt;-0.01,D60-D94,"Error"),"-")</f>
        <v>0</v>
      </c>
      <c r="E95" s="307">
        <f t="shared" ref="E95:G95" si="28">IFERROR(IF(E60-E94&gt;-0.01,E60-E94,"Error"),"-")</f>
        <v>0</v>
      </c>
      <c r="F95" s="307">
        <f t="shared" si="28"/>
        <v>0</v>
      </c>
      <c r="G95" s="307">
        <f t="shared" si="28"/>
        <v>0</v>
      </c>
      <c r="H95" s="308">
        <f>SUM(D95:G95)</f>
        <v>0</v>
      </c>
      <c r="I95" s="280">
        <f>H95*C95</f>
        <v>0</v>
      </c>
    </row>
    <row r="96" spans="2:9">
      <c r="B96" s="281" t="s">
        <v>110</v>
      </c>
      <c r="C96" s="281"/>
      <c r="D96" s="282" t="str">
        <f>IFERROR(D93/D60,"-")</f>
        <v>-</v>
      </c>
      <c r="E96" s="282" t="str">
        <f t="shared" ref="E96:G96" si="29">IFERROR(E93/E60,"-")</f>
        <v>-</v>
      </c>
      <c r="F96" s="282" t="str">
        <f t="shared" si="29"/>
        <v>-</v>
      </c>
      <c r="G96" s="282" t="str">
        <f t="shared" si="29"/>
        <v>-</v>
      </c>
      <c r="H96" s="283"/>
      <c r="I96" s="252"/>
    </row>
    <row r="97" spans="2:15">
      <c r="B97" s="284" t="s">
        <v>242</v>
      </c>
      <c r="C97" s="284"/>
      <c r="D97" s="285" t="str">
        <f>IF(D96&gt;=$E$9,"-",ROUND((2*(D60*$E$9-(D61))),2))</f>
        <v>-</v>
      </c>
      <c r="E97" s="285" t="str">
        <f>IF(E96&gt;=$E$9,"-",ROUND((2*(E60*$E$9-(E61))),2))</f>
        <v>-</v>
      </c>
      <c r="F97" s="285" t="str">
        <f>IF(F96&gt;=$E$9,"-",ROUND((2*(F60*$E$9-(F61))),2))</f>
        <v>-</v>
      </c>
      <c r="G97" s="285" t="str">
        <f>IF(G96&gt;=$E$9,"-",ROUND((2*(G60*$E$9-(G61))),2))</f>
        <v>-</v>
      </c>
      <c r="H97" s="286">
        <f>SUM(D97:G97)</f>
        <v>0</v>
      </c>
      <c r="I97" s="309"/>
      <c r="J97" s="310"/>
    </row>
    <row r="98" spans="2:15" ht="8.4" customHeight="1">
      <c r="B98" s="284"/>
      <c r="C98" s="284"/>
      <c r="D98" s="285"/>
      <c r="E98" s="311"/>
      <c r="F98" s="312"/>
      <c r="G98" s="285"/>
      <c r="H98" s="313"/>
      <c r="I98" s="314"/>
      <c r="J98" s="315"/>
    </row>
    <row r="99" spans="2:15" s="1" customFormat="1" ht="28.8" hidden="1">
      <c r="B99" s="316" t="s">
        <v>34</v>
      </c>
      <c r="C99" s="316" t="s">
        <v>11</v>
      </c>
      <c r="D99" s="243" t="s">
        <v>0</v>
      </c>
      <c r="E99" s="243" t="s">
        <v>1</v>
      </c>
      <c r="F99" s="243" t="s">
        <v>2</v>
      </c>
      <c r="G99" s="243" t="s">
        <v>3</v>
      </c>
      <c r="H99" s="317" t="s">
        <v>92</v>
      </c>
      <c r="I99" s="317" t="s">
        <v>91</v>
      </c>
      <c r="K99" s="291"/>
      <c r="M99" s="292"/>
      <c r="N99" s="3"/>
    </row>
    <row r="100" spans="2:15" hidden="1">
      <c r="B100" s="300" t="s">
        <v>98</v>
      </c>
      <c r="C100" s="268"/>
      <c r="D100" s="318">
        <f>SUM(D101:D104)</f>
        <v>0</v>
      </c>
      <c r="E100" s="318">
        <f>SUM(E101:E104)</f>
        <v>0</v>
      </c>
      <c r="F100" s="318">
        <f>SUM(F101:F104)</f>
        <v>0</v>
      </c>
      <c r="G100" s="318">
        <f t="shared" ref="G100" si="30">SUM(G101:G104)</f>
        <v>0</v>
      </c>
      <c r="H100" s="251">
        <f t="shared" ref="H100" si="31">SUM(D100:G100)</f>
        <v>0</v>
      </c>
      <c r="I100" s="295"/>
      <c r="K100" s="291"/>
    </row>
    <row r="101" spans="2:15" s="257" customFormat="1" ht="20.25" hidden="1" customHeight="1">
      <c r="B101" s="297" t="s">
        <v>101</v>
      </c>
      <c r="C101" s="269">
        <v>33</v>
      </c>
      <c r="D101" s="298"/>
      <c r="E101" s="298"/>
      <c r="F101" s="298"/>
      <c r="G101" s="298"/>
      <c r="H101" s="251">
        <f>SUM(D101:G101)</f>
        <v>0</v>
      </c>
      <c r="I101" s="299">
        <f>H101*C101</f>
        <v>0</v>
      </c>
    </row>
    <row r="102" spans="2:15" s="257" customFormat="1" hidden="1">
      <c r="B102" s="258" t="s">
        <v>23</v>
      </c>
      <c r="C102" s="269">
        <v>33</v>
      </c>
      <c r="D102" s="298"/>
      <c r="E102" s="298"/>
      <c r="F102" s="298"/>
      <c r="G102" s="298"/>
      <c r="H102" s="251">
        <f>SUM(D102:G102)</f>
        <v>0</v>
      </c>
      <c r="I102" s="299">
        <f>H102*C102</f>
        <v>0</v>
      </c>
    </row>
    <row r="103" spans="2:15" s="257" customFormat="1" hidden="1">
      <c r="B103" s="258" t="s">
        <v>192</v>
      </c>
      <c r="C103" s="269">
        <v>33</v>
      </c>
      <c r="D103" s="298"/>
      <c r="E103" s="298"/>
      <c r="F103" s="298"/>
      <c r="G103" s="298"/>
      <c r="H103" s="251">
        <f>SUM(D103:G103)</f>
        <v>0</v>
      </c>
      <c r="I103" s="299">
        <f>H103*C103</f>
        <v>0</v>
      </c>
      <c r="J103" s="291"/>
      <c r="O103" s="257" t="s">
        <v>15</v>
      </c>
    </row>
    <row r="104" spans="2:15" s="257" customFormat="1" hidden="1">
      <c r="B104" s="258" t="s">
        <v>22</v>
      </c>
      <c r="C104" s="269">
        <v>33</v>
      </c>
      <c r="D104" s="298"/>
      <c r="E104" s="298"/>
      <c r="F104" s="298"/>
      <c r="G104" s="298"/>
      <c r="H104" s="251">
        <f t="shared" ref="H104" si="32">SUM(D104:G104)</f>
        <v>0</v>
      </c>
      <c r="I104" s="299">
        <f>H104*C104</f>
        <v>0</v>
      </c>
    </row>
    <row r="105" spans="2:15" hidden="1">
      <c r="B105" s="300" t="s">
        <v>14</v>
      </c>
      <c r="C105" s="268"/>
      <c r="D105" s="273">
        <f>SUM(D106:D109)</f>
        <v>0</v>
      </c>
      <c r="E105" s="273">
        <f>SUM(E106:E109)</f>
        <v>0</v>
      </c>
      <c r="F105" s="273">
        <f>SUM(F106:F109)</f>
        <v>0</v>
      </c>
      <c r="G105" s="273">
        <f>SUM(G106:G109)</f>
        <v>0</v>
      </c>
      <c r="H105" s="251"/>
      <c r="I105" s="299"/>
      <c r="J105" s="291"/>
    </row>
    <row r="106" spans="2:15" s="257" customFormat="1" hidden="1">
      <c r="B106" s="258" t="s">
        <v>102</v>
      </c>
      <c r="C106" s="269">
        <v>34</v>
      </c>
      <c r="D106" s="298"/>
      <c r="E106" s="298"/>
      <c r="F106" s="298"/>
      <c r="G106" s="298"/>
      <c r="H106" s="251">
        <f t="shared" ref="H106:H110" si="33">SUM(D106:G106)</f>
        <v>0</v>
      </c>
      <c r="I106" s="299">
        <f>H106*C106</f>
        <v>0</v>
      </c>
    </row>
    <row r="107" spans="2:15" s="257" customFormat="1" hidden="1">
      <c r="B107" s="258" t="s">
        <v>25</v>
      </c>
      <c r="C107" s="269">
        <v>34</v>
      </c>
      <c r="D107" s="298"/>
      <c r="E107" s="298"/>
      <c r="F107" s="298"/>
      <c r="G107" s="298"/>
      <c r="H107" s="251">
        <f t="shared" si="33"/>
        <v>0</v>
      </c>
      <c r="I107" s="299">
        <f t="shared" ref="I107:I109" si="34">H107*C107</f>
        <v>0</v>
      </c>
    </row>
    <row r="108" spans="2:15" s="257" customFormat="1" hidden="1">
      <c r="B108" s="258" t="s">
        <v>212</v>
      </c>
      <c r="C108" s="269">
        <v>34</v>
      </c>
      <c r="D108" s="298"/>
      <c r="E108" s="298"/>
      <c r="F108" s="298"/>
      <c r="G108" s="298"/>
      <c r="H108" s="251">
        <f>SUM(D108:G108)</f>
        <v>0</v>
      </c>
      <c r="I108" s="299">
        <f t="shared" si="34"/>
        <v>0</v>
      </c>
    </row>
    <row r="109" spans="2:15" s="257" customFormat="1" hidden="1">
      <c r="B109" s="258" t="s">
        <v>24</v>
      </c>
      <c r="C109" s="269">
        <v>34</v>
      </c>
      <c r="D109" s="298"/>
      <c r="E109" s="298"/>
      <c r="F109" s="298"/>
      <c r="G109" s="298"/>
      <c r="H109" s="251">
        <f t="shared" si="33"/>
        <v>0</v>
      </c>
      <c r="I109" s="299">
        <f t="shared" si="34"/>
        <v>0</v>
      </c>
    </row>
    <row r="110" spans="2:15" s="257" customFormat="1" hidden="1">
      <c r="B110" s="258" t="s">
        <v>94</v>
      </c>
      <c r="C110" s="269"/>
      <c r="D110" s="298"/>
      <c r="E110" s="298"/>
      <c r="F110" s="298"/>
      <c r="G110" s="298"/>
      <c r="H110" s="251">
        <f t="shared" si="33"/>
        <v>0</v>
      </c>
      <c r="I110" s="299">
        <f>H110*C110</f>
        <v>0</v>
      </c>
    </row>
    <row r="111" spans="2:15" s="257" customFormat="1" hidden="1">
      <c r="B111" s="258" t="s">
        <v>94</v>
      </c>
      <c r="C111" s="269">
        <v>120</v>
      </c>
      <c r="D111" s="298"/>
      <c r="E111" s="298"/>
      <c r="F111" s="298"/>
      <c r="G111" s="298"/>
      <c r="H111" s="251">
        <f>SUM(D111:G111)</f>
        <v>0</v>
      </c>
      <c r="I111" s="299">
        <f>H111*C111</f>
        <v>0</v>
      </c>
    </row>
    <row r="112" spans="2:15" ht="33" hidden="1" customHeight="1">
      <c r="B112" s="267" t="s">
        <v>106</v>
      </c>
      <c r="C112" s="268"/>
      <c r="D112" s="273">
        <f>SUM(D113:D115)</f>
        <v>0</v>
      </c>
      <c r="E112" s="273">
        <f>SUM(E113:E115)</f>
        <v>0</v>
      </c>
      <c r="F112" s="273">
        <f>SUM(F113:F115)</f>
        <v>0</v>
      </c>
      <c r="G112" s="273">
        <f>SUM(G113:G115)</f>
        <v>0</v>
      </c>
      <c r="H112" s="251"/>
      <c r="I112" s="299"/>
    </row>
    <row r="113" spans="2:10" s="257" customFormat="1" hidden="1">
      <c r="B113" s="258" t="s">
        <v>26</v>
      </c>
      <c r="C113" s="269"/>
      <c r="D113" s="298"/>
      <c r="E113" s="298"/>
      <c r="F113" s="298"/>
      <c r="G113" s="298"/>
      <c r="H113" s="251">
        <f>SUM(D113:G113)</f>
        <v>0</v>
      </c>
      <c r="I113" s="299">
        <f>H113*C113</f>
        <v>0</v>
      </c>
    </row>
    <row r="114" spans="2:10" s="257" customFormat="1" hidden="1">
      <c r="B114" s="258" t="s">
        <v>9</v>
      </c>
      <c r="C114" s="269"/>
      <c r="D114" s="298"/>
      <c r="E114" s="298"/>
      <c r="F114" s="298"/>
      <c r="G114" s="298"/>
      <c r="H114" s="251">
        <f>SUM(D114:G114)</f>
        <v>0</v>
      </c>
      <c r="I114" s="299">
        <f>H114*C114</f>
        <v>0</v>
      </c>
    </row>
    <row r="115" spans="2:10" s="257" customFormat="1" hidden="1">
      <c r="B115" s="258" t="s">
        <v>10</v>
      </c>
      <c r="C115" s="269"/>
      <c r="D115" s="298"/>
      <c r="E115" s="298"/>
      <c r="F115" s="298"/>
      <c r="G115" s="298"/>
      <c r="H115" s="251">
        <f>SUM(D115:G115)</f>
        <v>0</v>
      </c>
      <c r="I115" s="299">
        <f t="shared" ref="I115" si="35">H115*C115</f>
        <v>0</v>
      </c>
    </row>
    <row r="116" spans="2:10" s="257" customFormat="1" ht="28.8" hidden="1">
      <c r="B116" s="267" t="s">
        <v>107</v>
      </c>
      <c r="C116" s="269"/>
      <c r="D116" s="273">
        <f>SUM(D117:D119)</f>
        <v>0</v>
      </c>
      <c r="E116" s="273">
        <f>SUM(E117:E119)</f>
        <v>0</v>
      </c>
      <c r="F116" s="273">
        <f>SUM(F117:F119)</f>
        <v>0</v>
      </c>
      <c r="G116" s="273">
        <f>SUM(G117:G119)</f>
        <v>0</v>
      </c>
      <c r="H116" s="251"/>
      <c r="I116" s="303"/>
    </row>
    <row r="117" spans="2:10" s="257" customFormat="1" hidden="1">
      <c r="B117" s="258" t="s">
        <v>8</v>
      </c>
      <c r="C117" s="269"/>
      <c r="D117" s="298"/>
      <c r="E117" s="298"/>
      <c r="F117" s="298"/>
      <c r="G117" s="298"/>
      <c r="H117" s="251">
        <f>SUM(D117:G117)</f>
        <v>0</v>
      </c>
      <c r="I117" s="299">
        <f>H117*C117</f>
        <v>0</v>
      </c>
    </row>
    <row r="118" spans="2:10" s="257" customFormat="1" hidden="1">
      <c r="B118" s="258" t="s">
        <v>9</v>
      </c>
      <c r="C118" s="269"/>
      <c r="D118" s="298"/>
      <c r="E118" s="298"/>
      <c r="F118" s="298"/>
      <c r="G118" s="298"/>
      <c r="H118" s="251">
        <f>SUM(D118:G118)</f>
        <v>0</v>
      </c>
      <c r="I118" s="299">
        <f>H118*C118</f>
        <v>0</v>
      </c>
    </row>
    <row r="119" spans="2:10" s="257" customFormat="1" hidden="1">
      <c r="B119" s="258" t="s">
        <v>10</v>
      </c>
      <c r="C119" s="269"/>
      <c r="D119" s="298"/>
      <c r="E119" s="298"/>
      <c r="F119" s="298"/>
      <c r="G119" s="298"/>
      <c r="H119" s="251">
        <f>SUM(D119:G119)</f>
        <v>0</v>
      </c>
      <c r="I119" s="299">
        <f>H119*C119</f>
        <v>0</v>
      </c>
    </row>
    <row r="120" spans="2:10" s="257" customFormat="1" ht="28.8" hidden="1">
      <c r="B120" s="267" t="s">
        <v>216</v>
      </c>
      <c r="C120" s="269"/>
      <c r="D120" s="273">
        <f>SUM(D121:D123)</f>
        <v>0</v>
      </c>
      <c r="E120" s="273">
        <f>SUM(E121:E123)</f>
        <v>0</v>
      </c>
      <c r="F120" s="273">
        <f>SUM(F121:F123)</f>
        <v>0</v>
      </c>
      <c r="G120" s="273">
        <f>SUM(G121:G123)</f>
        <v>0</v>
      </c>
      <c r="H120" s="251"/>
      <c r="I120" s="303"/>
    </row>
    <row r="121" spans="2:10" s="257" customFormat="1" hidden="1">
      <c r="B121" s="258" t="s">
        <v>8</v>
      </c>
      <c r="C121" s="269"/>
      <c r="D121" s="298"/>
      <c r="E121" s="298"/>
      <c r="F121" s="298"/>
      <c r="G121" s="298"/>
      <c r="H121" s="251">
        <f>SUM(D121:G121)</f>
        <v>0</v>
      </c>
      <c r="I121" s="299">
        <f>H121*C121</f>
        <v>0</v>
      </c>
    </row>
    <row r="122" spans="2:10" s="257" customFormat="1" hidden="1">
      <c r="B122" s="258" t="s">
        <v>9</v>
      </c>
      <c r="C122" s="269"/>
      <c r="D122" s="298"/>
      <c r="E122" s="298"/>
      <c r="F122" s="298"/>
      <c r="G122" s="298"/>
      <c r="H122" s="251">
        <f>SUM(D122:G122)</f>
        <v>0</v>
      </c>
      <c r="I122" s="299">
        <f>H122*C122</f>
        <v>0</v>
      </c>
    </row>
    <row r="123" spans="2:10" s="257" customFormat="1" hidden="1">
      <c r="B123" s="258" t="s">
        <v>10</v>
      </c>
      <c r="C123" s="269"/>
      <c r="D123" s="298"/>
      <c r="E123" s="298"/>
      <c r="F123" s="298"/>
      <c r="G123" s="298"/>
      <c r="H123" s="251">
        <f>SUM(D123:G123)</f>
        <v>0</v>
      </c>
      <c r="I123" s="299">
        <f>H123*C123</f>
        <v>0</v>
      </c>
    </row>
    <row r="124" spans="2:10" ht="28.8" hidden="1">
      <c r="B124" s="267" t="s">
        <v>217</v>
      </c>
      <c r="C124" s="268"/>
      <c r="D124" s="273">
        <f>SUM(D125:D127)</f>
        <v>0</v>
      </c>
      <c r="E124" s="273">
        <f>SUM(E125:E127)</f>
        <v>0</v>
      </c>
      <c r="F124" s="273">
        <f>SUM(F125:F127)</f>
        <v>0</v>
      </c>
      <c r="G124" s="273">
        <f>SUM(G125:G127)</f>
        <v>0</v>
      </c>
      <c r="H124" s="251"/>
      <c r="I124" s="299"/>
      <c r="J124" s="319"/>
    </row>
    <row r="125" spans="2:10" s="257" customFormat="1" hidden="1">
      <c r="B125" s="258" t="s">
        <v>8</v>
      </c>
      <c r="C125" s="269"/>
      <c r="D125" s="298"/>
      <c r="E125" s="298"/>
      <c r="F125" s="298"/>
      <c r="G125" s="298"/>
      <c r="H125" s="251">
        <f t="shared" ref="H125:H127" si="36">SUM(D125:G125)</f>
        <v>0</v>
      </c>
      <c r="I125" s="299">
        <f>H125*C125</f>
        <v>0</v>
      </c>
    </row>
    <row r="126" spans="2:10" s="257" customFormat="1" hidden="1">
      <c r="B126" s="258" t="s">
        <v>9</v>
      </c>
      <c r="C126" s="269"/>
      <c r="D126" s="298"/>
      <c r="E126" s="298"/>
      <c r="F126" s="298"/>
      <c r="G126" s="298"/>
      <c r="H126" s="251">
        <f t="shared" si="36"/>
        <v>0</v>
      </c>
      <c r="I126" s="299">
        <f>H126*C126</f>
        <v>0</v>
      </c>
    </row>
    <row r="127" spans="2:10" s="257" customFormat="1" hidden="1">
      <c r="B127" s="258" t="s">
        <v>10</v>
      </c>
      <c r="C127" s="269"/>
      <c r="D127" s="298"/>
      <c r="E127" s="298"/>
      <c r="F127" s="298"/>
      <c r="G127" s="298"/>
      <c r="H127" s="251">
        <f t="shared" si="36"/>
        <v>0</v>
      </c>
      <c r="I127" s="299">
        <f>H127*C127</f>
        <v>0</v>
      </c>
    </row>
    <row r="128" spans="2:10" hidden="1">
      <c r="B128" s="276" t="s">
        <v>35</v>
      </c>
      <c r="C128" s="306"/>
      <c r="D128" s="320">
        <f>D100+D105+D112+D124++D116+D120+D111+D110</f>
        <v>0</v>
      </c>
      <c r="E128" s="320">
        <f>E100+E105+E112+E124++E116+E120+E111+E110</f>
        <v>0</v>
      </c>
      <c r="F128" s="320">
        <f t="shared" ref="F128:G128" si="37">F100+F105+F112+F124++F116+F120+F111+F110</f>
        <v>0</v>
      </c>
      <c r="G128" s="320">
        <f t="shared" si="37"/>
        <v>0</v>
      </c>
      <c r="H128" s="321">
        <f>SUM(D128:G128)</f>
        <v>0</v>
      </c>
      <c r="I128" s="287"/>
    </row>
    <row r="129" spans="2:15" ht="9" customHeight="1">
      <c r="B129" s="322"/>
      <c r="C129" s="323"/>
      <c r="D129" s="324"/>
      <c r="E129" s="324"/>
      <c r="F129" s="324"/>
      <c r="G129" s="324"/>
      <c r="H129" s="325"/>
      <c r="I129" s="326"/>
    </row>
    <row r="130" spans="2:15" s="23" customFormat="1" outlineLevel="1">
      <c r="B130" s="480" t="s">
        <v>114</v>
      </c>
      <c r="C130" s="479"/>
      <c r="D130" s="479"/>
      <c r="E130" s="479"/>
      <c r="F130" s="479"/>
      <c r="G130" s="479"/>
      <c r="H130" s="29"/>
      <c r="I130" s="327"/>
      <c r="J130" s="328"/>
      <c r="N130" s="24"/>
      <c r="O130" s="24"/>
    </row>
    <row r="131" spans="2:15" s="23" customFormat="1" outlineLevel="1">
      <c r="B131" s="329" t="s">
        <v>196</v>
      </c>
      <c r="C131" s="330"/>
      <c r="D131" s="330"/>
      <c r="E131" s="331"/>
      <c r="F131" s="330"/>
      <c r="G131" s="330"/>
      <c r="H131" s="332"/>
      <c r="I131" s="333">
        <f>I20+I25+I37+I38+I39+I62+I67+I71+I78+I79+I80+I101+I106+I113+I114+I115</f>
        <v>0</v>
      </c>
      <c r="J131" s="328"/>
      <c r="N131" s="24"/>
      <c r="O131" s="24"/>
    </row>
    <row r="132" spans="2:15" s="23" customFormat="1" outlineLevel="1">
      <c r="B132" s="329" t="s">
        <v>199</v>
      </c>
      <c r="C132" s="330"/>
      <c r="D132" s="330"/>
      <c r="E132" s="331"/>
      <c r="F132" s="330"/>
      <c r="G132" s="330"/>
      <c r="H132" s="332"/>
      <c r="I132" s="333">
        <f>I21+I26+I41+I42+I43+I63+I68+I72+I82+I83+I84+I102+I107+I117+I118+I119</f>
        <v>0</v>
      </c>
      <c r="J132" s="328"/>
      <c r="N132" s="24"/>
      <c r="O132" s="24"/>
    </row>
    <row r="133" spans="2:15" s="23" customFormat="1" outlineLevel="1">
      <c r="B133" s="329" t="s">
        <v>218</v>
      </c>
      <c r="C133" s="330"/>
      <c r="D133" s="330"/>
      <c r="E133" s="331"/>
      <c r="F133" s="330"/>
      <c r="G133" s="330"/>
      <c r="H133" s="332"/>
      <c r="I133" s="333">
        <f>I22+I45+I46+I47+I64+I69+I73+I86+I87+I88+I103+I108+I121+I122+I123+I27</f>
        <v>0</v>
      </c>
      <c r="J133" s="328"/>
      <c r="N133" s="24"/>
      <c r="O133" s="24"/>
    </row>
    <row r="134" spans="2:15" s="23" customFormat="1" outlineLevel="1">
      <c r="B134" s="329" t="s">
        <v>219</v>
      </c>
      <c r="C134" s="330"/>
      <c r="D134" s="330"/>
      <c r="E134" s="331"/>
      <c r="F134" s="330"/>
      <c r="G134" s="330"/>
      <c r="H134" s="332"/>
      <c r="I134" s="333">
        <f>I23+I28+I49+I50+I51+I65+I70+I74+I90+I91+I104+I109+I125+I126+I127+I92</f>
        <v>0</v>
      </c>
      <c r="J134" s="328"/>
      <c r="N134" s="24"/>
      <c r="O134" s="24"/>
    </row>
    <row r="135" spans="2:15" s="23" customFormat="1" outlineLevel="1">
      <c r="B135" s="329" t="s">
        <v>115</v>
      </c>
      <c r="C135" s="330"/>
      <c r="D135" s="330"/>
      <c r="E135" s="331"/>
      <c r="F135" s="330"/>
      <c r="G135" s="330"/>
      <c r="H135" s="332"/>
      <c r="I135" s="333">
        <f>I35+I75+I110+I34+I76+I111</f>
        <v>0</v>
      </c>
      <c r="J135" s="328"/>
      <c r="N135" s="24"/>
      <c r="O135" s="24"/>
    </row>
    <row r="136" spans="2:15" s="23" customFormat="1" ht="14.25" customHeight="1" outlineLevel="1">
      <c r="B136" s="329" t="s">
        <v>200</v>
      </c>
      <c r="C136" s="330"/>
      <c r="D136" s="330"/>
      <c r="E136" s="331"/>
      <c r="F136" s="330"/>
      <c r="G136" s="330"/>
      <c r="H136" s="332"/>
      <c r="I136" s="333">
        <f>SUM(I131:I135)-I24+I29</f>
        <v>0</v>
      </c>
      <c r="J136" s="328"/>
      <c r="N136" s="24"/>
      <c r="O136" s="24"/>
    </row>
    <row r="137" spans="2:15" s="23" customFormat="1" outlineLevel="1">
      <c r="B137" s="334" t="s">
        <v>79</v>
      </c>
      <c r="C137" s="330"/>
      <c r="D137" s="330"/>
      <c r="E137" s="335"/>
      <c r="F137" s="330"/>
      <c r="G137" s="330"/>
      <c r="H137" s="332"/>
      <c r="I137" s="333">
        <f>I54+I95</f>
        <v>0</v>
      </c>
      <c r="J137" s="328"/>
      <c r="N137" s="24"/>
      <c r="O137" s="24"/>
    </row>
    <row r="138" spans="2:15" s="23" customFormat="1" outlineLevel="1">
      <c r="B138" s="334" t="s">
        <v>84</v>
      </c>
      <c r="C138" s="330"/>
      <c r="D138" s="330"/>
      <c r="E138" s="335"/>
      <c r="F138" s="330"/>
      <c r="G138" s="330"/>
      <c r="H138" s="332"/>
      <c r="I138" s="333">
        <f>SUM(I136:I137)</f>
        <v>0</v>
      </c>
      <c r="J138" s="328"/>
      <c r="N138" s="24"/>
      <c r="O138" s="24"/>
    </row>
    <row r="139" spans="2:15" s="23" customFormat="1" outlineLevel="1">
      <c r="B139" s="336" t="s">
        <v>117</v>
      </c>
      <c r="C139" s="337"/>
      <c r="D139" s="337"/>
      <c r="E139" s="338"/>
      <c r="F139" s="337"/>
      <c r="G139" s="337"/>
      <c r="H139" s="338"/>
      <c r="I139" s="339"/>
      <c r="J139" s="328"/>
      <c r="N139" s="24"/>
      <c r="O139" s="24"/>
    </row>
    <row r="140" spans="2:15" s="23" customFormat="1" outlineLevel="1">
      <c r="B140" s="340" t="s">
        <v>82</v>
      </c>
      <c r="C140" s="40"/>
      <c r="D140" s="40"/>
      <c r="E140" s="40"/>
      <c r="F140" s="341"/>
      <c r="G140" s="341"/>
      <c r="H140" s="40"/>
      <c r="I140" s="333">
        <f>MIN(I131,I138*$E$14)</f>
        <v>0</v>
      </c>
      <c r="J140" s="328"/>
      <c r="N140" s="24"/>
      <c r="O140" s="24"/>
    </row>
    <row r="141" spans="2:15" s="23" customFormat="1" outlineLevel="1">
      <c r="B141" s="342" t="s">
        <v>80</v>
      </c>
      <c r="C141" s="343"/>
      <c r="D141" s="343"/>
      <c r="E141" s="343"/>
      <c r="F141" s="42"/>
      <c r="G141" s="42"/>
      <c r="H141" s="40"/>
      <c r="I141" s="333">
        <f>I131-I140</f>
        <v>0</v>
      </c>
      <c r="J141" s="328"/>
      <c r="N141" s="24"/>
      <c r="O141" s="24"/>
    </row>
    <row r="142" spans="2:15" s="23" customFormat="1" outlineLevel="1">
      <c r="B142" s="340" t="s">
        <v>220</v>
      </c>
      <c r="C142" s="40"/>
      <c r="D142" s="40"/>
      <c r="E142" s="40"/>
      <c r="F142" s="341"/>
      <c r="G142" s="341"/>
      <c r="H142" s="40"/>
      <c r="I142" s="333">
        <f>MIN(I134,I138*$E$13)</f>
        <v>0</v>
      </c>
      <c r="J142" s="328"/>
      <c r="N142" s="24"/>
      <c r="O142" s="24"/>
    </row>
    <row r="143" spans="2:15" s="23" customFormat="1" outlineLevel="1">
      <c r="B143" s="342" t="s">
        <v>201</v>
      </c>
      <c r="C143" s="343"/>
      <c r="D143" s="343"/>
      <c r="E143" s="343"/>
      <c r="F143" s="42"/>
      <c r="G143" s="42"/>
      <c r="H143" s="40"/>
      <c r="I143" s="344">
        <f>I134-I142</f>
        <v>0</v>
      </c>
      <c r="J143" s="328"/>
      <c r="K143" s="345"/>
      <c r="N143" s="24"/>
      <c r="O143" s="24"/>
    </row>
    <row r="144" spans="2:15" s="23" customFormat="1" outlineLevel="1">
      <c r="B144" s="41" t="s">
        <v>116</v>
      </c>
      <c r="C144" s="42"/>
      <c r="D144" s="42"/>
      <c r="E144" s="43"/>
      <c r="F144" s="42"/>
      <c r="G144" s="42"/>
      <c r="H144" s="40"/>
      <c r="I144" s="333">
        <f>(I142+I133+I135)*2</f>
        <v>0</v>
      </c>
      <c r="J144" s="328"/>
      <c r="K144" s="345"/>
      <c r="N144" s="24"/>
      <c r="O144" s="24"/>
    </row>
    <row r="145" spans="2:15" s="23" customFormat="1" outlineLevel="1">
      <c r="B145" s="346" t="s">
        <v>118</v>
      </c>
      <c r="C145" s="347"/>
      <c r="D145" s="347"/>
      <c r="E145" s="348"/>
      <c r="F145" s="347"/>
      <c r="G145" s="347"/>
      <c r="H145" s="349"/>
      <c r="I145" s="350">
        <f>I140+I144+I132</f>
        <v>0</v>
      </c>
      <c r="J145" s="328"/>
      <c r="N145" s="24"/>
      <c r="O145" s="24"/>
    </row>
    <row r="146" spans="2:15" s="23" customFormat="1" outlineLevel="1">
      <c r="B146" s="351" t="s">
        <v>120</v>
      </c>
      <c r="C146" s="42"/>
      <c r="D146" s="42"/>
      <c r="E146" s="43"/>
      <c r="F146" s="42"/>
      <c r="G146" s="42"/>
      <c r="H146" s="40"/>
      <c r="I146" s="333">
        <f>MIN(I135,I155)</f>
        <v>0</v>
      </c>
      <c r="J146" s="328"/>
      <c r="N146" s="24"/>
      <c r="O146" s="24"/>
    </row>
    <row r="147" spans="2:15" s="23" customFormat="1" outlineLevel="1">
      <c r="B147" s="44" t="s">
        <v>119</v>
      </c>
      <c r="C147" s="34"/>
      <c r="D147" s="34"/>
      <c r="E147" s="33"/>
      <c r="F147" s="34"/>
      <c r="G147" s="34"/>
      <c r="H147" s="35"/>
      <c r="I147" s="352">
        <f>IF(I135&gt;I155,I135-I155,0)</f>
        <v>0</v>
      </c>
      <c r="J147" s="328"/>
      <c r="N147" s="24"/>
      <c r="O147" s="24"/>
    </row>
    <row r="148" spans="2:15" ht="13.5" customHeight="1" outlineLevel="1">
      <c r="B148" s="353"/>
      <c r="C148" s="353"/>
      <c r="D148" s="354"/>
      <c r="E148" s="354"/>
      <c r="F148" s="354"/>
      <c r="G148" s="354"/>
      <c r="H148" s="353"/>
      <c r="I148" s="355"/>
    </row>
    <row r="149" spans="2:15" outlineLevel="1">
      <c r="B149" s="31"/>
      <c r="C149" s="32"/>
      <c r="D149" s="32"/>
      <c r="E149" s="356"/>
      <c r="F149" s="357" t="s">
        <v>197</v>
      </c>
      <c r="G149" s="32"/>
      <c r="H149" s="358"/>
      <c r="I149" s="359">
        <f>E8*I138</f>
        <v>0</v>
      </c>
    </row>
    <row r="150" spans="2:15" outlineLevel="1">
      <c r="B150" s="230"/>
      <c r="C150" s="45"/>
      <c r="D150" s="45"/>
      <c r="E150" s="360"/>
      <c r="F150" s="361" t="s">
        <v>172</v>
      </c>
      <c r="G150" s="45"/>
      <c r="H150" s="362"/>
      <c r="I150" s="36">
        <f>IF((I149-I145)&gt;0,I149-I145,0)</f>
        <v>0</v>
      </c>
    </row>
    <row r="151" spans="2:15" outlineLevel="1">
      <c r="B151" s="230"/>
      <c r="C151" s="45"/>
      <c r="D151" s="45"/>
      <c r="E151" s="360"/>
      <c r="F151" s="361" t="s">
        <v>198</v>
      </c>
      <c r="G151" s="45"/>
      <c r="H151" s="362"/>
      <c r="I151" s="36">
        <f>IF(I149-I145&lt;0,(I149-I145)*-1,0)</f>
        <v>0</v>
      </c>
    </row>
    <row r="152" spans="2:15" outlineLevel="1">
      <c r="B152" s="230"/>
      <c r="C152" s="45"/>
      <c r="D152" s="45"/>
      <c r="E152" s="360"/>
      <c r="F152" s="361" t="s">
        <v>221</v>
      </c>
      <c r="G152" s="45"/>
      <c r="H152" s="362"/>
      <c r="I152" s="363">
        <f>E12*I138</f>
        <v>0</v>
      </c>
    </row>
    <row r="153" spans="2:15" outlineLevel="1">
      <c r="B153" s="230"/>
      <c r="C153" s="45"/>
      <c r="D153" s="45"/>
      <c r="E153" s="360"/>
      <c r="F153" s="361" t="s">
        <v>223</v>
      </c>
      <c r="G153" s="45"/>
      <c r="H153" s="362"/>
      <c r="I153" s="36">
        <f>IF(I152-I133-I147&gt;0,I152-I133-I147,0)</f>
        <v>0</v>
      </c>
    </row>
    <row r="154" spans="2:15" outlineLevel="1">
      <c r="B154" s="230"/>
      <c r="C154" s="45"/>
      <c r="D154" s="45"/>
      <c r="E154" s="360"/>
      <c r="F154" s="361" t="s">
        <v>222</v>
      </c>
      <c r="G154" s="45"/>
      <c r="H154" s="362"/>
      <c r="I154" s="36">
        <f>IF(I152-I133-I147&lt;0,(I152-I133-I147)*-1,0)</f>
        <v>0</v>
      </c>
    </row>
    <row r="155" spans="2:15" outlineLevel="1">
      <c r="B155" s="230"/>
      <c r="C155" s="45"/>
      <c r="D155" s="45"/>
      <c r="E155" s="360"/>
      <c r="F155" s="361" t="s">
        <v>88</v>
      </c>
      <c r="G155" s="45"/>
      <c r="H155" s="364"/>
      <c r="I155" s="363">
        <f>E11*I138</f>
        <v>0</v>
      </c>
    </row>
    <row r="156" spans="2:15" outlineLevel="1">
      <c r="B156" s="365"/>
      <c r="C156" s="30"/>
      <c r="D156" s="30"/>
      <c r="E156" s="366"/>
      <c r="F156" s="367" t="s">
        <v>89</v>
      </c>
      <c r="G156" s="30"/>
      <c r="H156" s="368"/>
      <c r="I156" s="37">
        <f>IF(I155-I135&gt;0,I155-I135,0)</f>
        <v>0</v>
      </c>
    </row>
  </sheetData>
  <sheetProtection algorithmName="SHA-512" hashValue="4c+16Ydj8n49gzni/QaoKfD9jwV6Jmd2COObwdGvRKwDSIkxfMXv3eWwlnXK9XukoA3o+WY/HaDTjZazVbq4mg==" saltValue="YTQ5U/cBDl2+0IbwJUQBOg==" spinCount="100000" sheet="1" objects="1" scenarios="1" selectLockedCells="1"/>
  <mergeCells count="14">
    <mergeCell ref="B2:I2"/>
    <mergeCell ref="B4:I4"/>
    <mergeCell ref="E130:G130"/>
    <mergeCell ref="B130:D130"/>
    <mergeCell ref="D17:G17"/>
    <mergeCell ref="B16:B17"/>
    <mergeCell ref="C16:C17"/>
    <mergeCell ref="H16:H17"/>
    <mergeCell ref="I16:I17"/>
    <mergeCell ref="B58:B59"/>
    <mergeCell ref="C58:C59"/>
    <mergeCell ref="D59:G59"/>
    <mergeCell ref="H58:H59"/>
    <mergeCell ref="I58:I59"/>
  </mergeCells>
  <phoneticPr fontId="13" type="noConversion"/>
  <conditionalFormatting sqref="A1:XFD16 A17 D17 J17:XFD17 A18:XFD58 A59 D59 J59:XFD59 A60:XFD1048576">
    <cfRule type="expression" dxfId="31" priority="1">
      <formula>NOT(CELL("protect",A1))</formula>
    </cfRule>
  </conditionalFormatting>
  <conditionalFormatting sqref="D15:G15 D56:G56 D97:G98">
    <cfRule type="cellIs" dxfId="29" priority="67" operator="equal">
      <formula>"-"</formula>
    </cfRule>
  </conditionalFormatting>
  <conditionalFormatting sqref="D54:G54 D95:G95">
    <cfRule type="cellIs" dxfId="28" priority="8" operator="lessThan">
      <formula>-0.1</formula>
    </cfRule>
  </conditionalFormatting>
  <conditionalFormatting sqref="D54:G54">
    <cfRule type="containsText" dxfId="27" priority="7" operator="containsText" text="ERROR">
      <formula>NOT(ISERROR(SEARCH("ERROR",D54)))</formula>
    </cfRule>
  </conditionalFormatting>
  <conditionalFormatting sqref="D55:G55">
    <cfRule type="cellIs" dxfId="26" priority="51" operator="lessThan">
      <formula>0.09</formula>
    </cfRule>
    <cfRule type="cellIs" dxfId="25" priority="52" operator="greaterThanOrEqual">
      <formula>0.09</formula>
    </cfRule>
  </conditionalFormatting>
  <conditionalFormatting sqref="D55:G56 D15:G15 D96:G98">
    <cfRule type="cellIs" dxfId="24" priority="62" operator="equal">
      <formula>0</formula>
    </cfRule>
  </conditionalFormatting>
  <conditionalFormatting sqref="D95:G95">
    <cfRule type="containsText" dxfId="23" priority="5" operator="containsText" text="Error">
      <formula>NOT(ISERROR(SEARCH("Error",D95)))</formula>
    </cfRule>
  </conditionalFormatting>
  <conditionalFormatting sqref="D96:G96">
    <cfRule type="cellIs" dxfId="22" priority="70" operator="lessThan">
      <formula>0.069</formula>
    </cfRule>
    <cfRule type="cellIs" dxfId="21" priority="71" operator="greaterThanOrEqual">
      <formula>0.069</formula>
    </cfRule>
  </conditionalFormatting>
  <conditionalFormatting sqref="E8">
    <cfRule type="cellIs" dxfId="20" priority="23" operator="greaterThanOrEqual">
      <formula>D8</formula>
    </cfRule>
  </conditionalFormatting>
  <conditionalFormatting sqref="E13">
    <cfRule type="cellIs" dxfId="19" priority="11" operator="greaterThan">
      <formula>$E$13</formula>
    </cfRule>
  </conditionalFormatting>
  <conditionalFormatting sqref="F8 F11:F12">
    <cfRule type="cellIs" dxfId="18" priority="9" operator="equal">
      <formula>"-"</formula>
    </cfRule>
  </conditionalFormatting>
  <conditionalFormatting sqref="F8">
    <cfRule type="cellIs" dxfId="17" priority="93" operator="lessThan">
      <formula>$E$8</formula>
    </cfRule>
    <cfRule type="cellIs" dxfId="16" priority="94" stopIfTrue="1" operator="greaterThanOrEqual">
      <formula>E8</formula>
    </cfRule>
  </conditionalFormatting>
  <conditionalFormatting sqref="F11">
    <cfRule type="cellIs" dxfId="15" priority="15" operator="lessThan">
      <formula>$E$11</formula>
    </cfRule>
    <cfRule type="cellIs" dxfId="14" priority="18" operator="greaterThanOrEqual">
      <formula>$E$11</formula>
    </cfRule>
  </conditionalFormatting>
  <conditionalFormatting sqref="F12">
    <cfRule type="cellIs" dxfId="13" priority="16" operator="lessThan">
      <formula>$E$12</formula>
    </cfRule>
    <cfRule type="cellIs" dxfId="12" priority="19" operator="greaterThanOrEqual">
      <formula>$E$12</formula>
    </cfRule>
  </conditionalFormatting>
  <conditionalFormatting sqref="G9:G12">
    <cfRule type="cellIs" dxfId="11" priority="27" operator="greaterThan">
      <formula>0</formula>
    </cfRule>
  </conditionalFormatting>
  <pageMargins left="0.7" right="0.7" top="0.75" bottom="0.75" header="0.3" footer="0.3"/>
  <pageSetup paperSize="9" scale="53" fitToHeight="0" orientation="landscape" r:id="rId1"/>
  <headerFooter>
    <oddFooter>&amp;C&amp;1#&amp;"Calibri"&amp;10&amp;K000000Interná</oddFooter>
  </headerFooter>
  <ignoredErrors>
    <ignoredError sqref="H20:H23 H35 H62:H65 H67:H74 H76" formulaRange="1"/>
    <ignoredError sqref="H24 H29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notContainsText" priority="63" operator="notContains" id="{08C9F254-A568-4037-B57B-4A32E1A19EB5}">
            <xm:f>ISERROR(SEARCH("-",D15))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D15:G15 D56:G56 D97:G98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O72"/>
  <sheetViews>
    <sheetView zoomScaleNormal="100" workbookViewId="0">
      <selection activeCell="D16" sqref="D16"/>
    </sheetView>
  </sheetViews>
  <sheetFormatPr defaultColWidth="9.109375" defaultRowHeight="14.4" outlineLevelRow="1"/>
  <cols>
    <col min="1" max="1" width="2.44140625" style="2" customWidth="1"/>
    <col min="2" max="2" width="47.33203125" style="2" customWidth="1"/>
    <col min="3" max="3" width="14.88671875" style="2" customWidth="1"/>
    <col min="4" max="7" width="36.33203125" style="3" customWidth="1"/>
    <col min="8" max="8" width="23.44140625" style="1" customWidth="1"/>
    <col min="9" max="9" width="17.6640625" style="9" customWidth="1"/>
    <col min="10" max="10" width="9.109375" style="2"/>
    <col min="11" max="11" width="19" style="2" bestFit="1" customWidth="1"/>
    <col min="12" max="12" width="9.109375" style="2"/>
    <col min="13" max="13" width="18.33203125" style="2" bestFit="1" customWidth="1"/>
    <col min="14" max="16384" width="9.109375" style="2"/>
  </cols>
  <sheetData>
    <row r="2" spans="2:12" ht="15.75" customHeight="1">
      <c r="B2" s="475" t="s">
        <v>189</v>
      </c>
      <c r="C2" s="476"/>
      <c r="D2" s="476"/>
      <c r="E2" s="476"/>
      <c r="F2" s="476"/>
      <c r="G2" s="476"/>
      <c r="H2" s="476"/>
      <c r="I2" s="477"/>
      <c r="J2" s="4"/>
      <c r="K2" s="4"/>
      <c r="L2" s="4"/>
    </row>
    <row r="3" spans="2:12" ht="3.75" customHeight="1">
      <c r="B3" s="230"/>
      <c r="C3" s="45"/>
      <c r="D3" s="231"/>
      <c r="E3" s="231"/>
      <c r="F3" s="231"/>
      <c r="G3" s="231"/>
      <c r="H3" s="57"/>
      <c r="I3" s="58"/>
    </row>
    <row r="4" spans="2:12">
      <c r="B4" s="489" t="s">
        <v>121</v>
      </c>
      <c r="C4" s="490"/>
      <c r="D4" s="490"/>
      <c r="E4" s="490"/>
      <c r="F4" s="490"/>
      <c r="G4" s="490"/>
      <c r="H4" s="490"/>
      <c r="I4" s="491"/>
      <c r="J4" s="5"/>
      <c r="K4" s="5"/>
      <c r="L4" s="5"/>
    </row>
    <row r="5" spans="2:12" ht="3.75" customHeight="1">
      <c r="B5" s="230"/>
      <c r="C5" s="45"/>
      <c r="D5" s="231"/>
      <c r="E5" s="231"/>
      <c r="F5" s="231"/>
      <c r="G5" s="231"/>
      <c r="H5" s="57"/>
      <c r="I5" s="58"/>
    </row>
    <row r="6" spans="2:12">
      <c r="B6" s="232"/>
      <c r="C6" s="15"/>
      <c r="D6" s="372" t="s">
        <v>33</v>
      </c>
      <c r="E6" s="427">
        <f>'Ročná správa-sumár'!E6</f>
        <v>2025</v>
      </c>
      <c r="F6" s="16"/>
      <c r="G6" s="16"/>
      <c r="H6" s="15"/>
      <c r="I6" s="234"/>
    </row>
    <row r="7" spans="2:12">
      <c r="B7" s="7"/>
      <c r="C7" s="17"/>
      <c r="D7" s="17"/>
      <c r="E7" s="18" t="s">
        <v>16</v>
      </c>
      <c r="F7" s="18" t="s">
        <v>18</v>
      </c>
      <c r="G7" s="18"/>
      <c r="H7" s="17"/>
      <c r="I7" s="235"/>
    </row>
    <row r="8" spans="2:12">
      <c r="B8" s="7"/>
      <c r="C8" s="17"/>
      <c r="D8" s="19" t="s">
        <v>74</v>
      </c>
      <c r="E8" s="20">
        <f>VLOOKUP($E$6,Ciele!$A$2:$O$3,13,0)</f>
        <v>0.04</v>
      </c>
      <c r="F8" s="236" t="str">
        <f>IFERROR(I61/I54,"-")</f>
        <v>-</v>
      </c>
      <c r="G8" s="237"/>
      <c r="H8" s="17"/>
      <c r="I8" s="235"/>
    </row>
    <row r="9" spans="2:12">
      <c r="B9" s="7"/>
      <c r="C9" s="17"/>
      <c r="D9" s="19" t="s">
        <v>191</v>
      </c>
      <c r="E9" s="20">
        <f>VLOOKUP($E$6,Ciele!$A$2:$O$3,11,0)</f>
        <v>0</v>
      </c>
      <c r="F9" s="236" t="str">
        <f>IFERROR(MIN(I51/I54,E9),"-")</f>
        <v>-</v>
      </c>
      <c r="G9" s="237"/>
      <c r="H9" s="17"/>
      <c r="I9" s="235"/>
      <c r="J9" s="238"/>
    </row>
    <row r="10" spans="2:12">
      <c r="B10" s="7"/>
      <c r="C10" s="17"/>
      <c r="D10" s="19" t="s">
        <v>190</v>
      </c>
      <c r="E10" s="20">
        <f>VLOOKUP($E$6,Ciele!$A$2:$O$3,10,0)</f>
        <v>1.0500000000000001E-2</v>
      </c>
      <c r="F10" s="236" t="str">
        <f>IFERROR((I49+I63)/I54,"-")</f>
        <v>-</v>
      </c>
      <c r="G10" s="237"/>
      <c r="H10" s="17"/>
      <c r="I10" s="235"/>
    </row>
    <row r="11" spans="2:12">
      <c r="B11" s="373"/>
      <c r="C11" s="17"/>
      <c r="D11" s="19" t="s">
        <v>202</v>
      </c>
      <c r="E11" s="20">
        <f>VLOOKUP($E$6,Ciele!$A$2:$O$3,15,0)</f>
        <v>1.7600000000000001E-2</v>
      </c>
      <c r="F11" s="374" t="str">
        <f>IFERROR(I58/I54,"-")</f>
        <v>-</v>
      </c>
      <c r="G11" s="18"/>
      <c r="H11" s="17"/>
      <c r="I11" s="235"/>
    </row>
    <row r="12" spans="2:12">
      <c r="B12" s="7"/>
      <c r="C12" s="17"/>
      <c r="D12" s="19" t="s">
        <v>203</v>
      </c>
      <c r="E12" s="20">
        <f>VLOOKUP($E$6,Ciele!$A$2:$O$3,14,0)</f>
        <v>0.06</v>
      </c>
      <c r="F12" s="239" t="str">
        <f>IFERROR(I56/I54,"-")</f>
        <v>-</v>
      </c>
      <c r="G12" s="18"/>
      <c r="H12" s="17"/>
      <c r="I12" s="235"/>
    </row>
    <row r="13" spans="2:12" s="238" customFormat="1" ht="8.6999999999999993" customHeight="1">
      <c r="B13" s="375"/>
      <c r="C13" s="376"/>
      <c r="D13" s="377"/>
      <c r="E13" s="377"/>
      <c r="F13" s="377"/>
      <c r="G13" s="377"/>
      <c r="H13" s="378"/>
      <c r="I13" s="379"/>
    </row>
    <row r="14" spans="2:12" ht="30" customHeight="1">
      <c r="B14" s="484" t="s">
        <v>231</v>
      </c>
      <c r="C14" s="484" t="s">
        <v>28</v>
      </c>
      <c r="D14" s="243" t="s">
        <v>0</v>
      </c>
      <c r="E14" s="243" t="s">
        <v>1</v>
      </c>
      <c r="F14" s="243" t="s">
        <v>2</v>
      </c>
      <c r="G14" s="243" t="s">
        <v>3</v>
      </c>
      <c r="H14" s="486" t="s">
        <v>246</v>
      </c>
      <c r="I14" s="486" t="s">
        <v>91</v>
      </c>
    </row>
    <row r="15" spans="2:12">
      <c r="B15" s="485"/>
      <c r="C15" s="485"/>
      <c r="D15" s="481" t="s">
        <v>245</v>
      </c>
      <c r="E15" s="482"/>
      <c r="F15" s="482"/>
      <c r="G15" s="483"/>
      <c r="H15" s="487"/>
      <c r="I15" s="487"/>
    </row>
    <row r="16" spans="2:12">
      <c r="B16" s="244" t="s">
        <v>31</v>
      </c>
      <c r="C16" s="245"/>
      <c r="D16" s="38"/>
      <c r="E16" s="38"/>
      <c r="F16" s="39"/>
      <c r="G16" s="38"/>
      <c r="H16" s="380">
        <f>SUM(D16:G16)</f>
        <v>0</v>
      </c>
      <c r="I16" s="295"/>
    </row>
    <row r="17" spans="2:9">
      <c r="B17" s="254" t="s">
        <v>122</v>
      </c>
      <c r="C17" s="254">
        <v>50</v>
      </c>
      <c r="D17" s="411"/>
      <c r="E17" s="11"/>
      <c r="F17" s="26"/>
      <c r="G17" s="11"/>
      <c r="H17" s="381">
        <f>SUM(D17:G17)</f>
        <v>0</v>
      </c>
      <c r="I17" s="382">
        <f>H17*C17</f>
        <v>0</v>
      </c>
    </row>
    <row r="18" spans="2:9">
      <c r="B18" s="254" t="s">
        <v>27</v>
      </c>
      <c r="C18" s="254">
        <v>50</v>
      </c>
      <c r="D18" s="411"/>
      <c r="E18" s="11"/>
      <c r="F18" s="28"/>
      <c r="G18" s="13"/>
      <c r="H18" s="381">
        <f t="shared" ref="H18:H23" si="0">SUM(D18:G18)</f>
        <v>0</v>
      </c>
      <c r="I18" s="382">
        <f t="shared" ref="I18:I20" si="1">H18*C18</f>
        <v>0</v>
      </c>
    </row>
    <row r="19" spans="2:9">
      <c r="B19" s="258" t="s">
        <v>224</v>
      </c>
      <c r="C19" s="254">
        <v>50</v>
      </c>
      <c r="D19" s="12"/>
      <c r="E19" s="12"/>
      <c r="F19" s="27"/>
      <c r="G19" s="12"/>
      <c r="H19" s="381">
        <f t="shared" si="0"/>
        <v>0</v>
      </c>
      <c r="I19" s="382">
        <f t="shared" si="1"/>
        <v>0</v>
      </c>
    </row>
    <row r="20" spans="2:9">
      <c r="B20" s="258" t="s">
        <v>226</v>
      </c>
      <c r="C20" s="254">
        <v>50</v>
      </c>
      <c r="D20" s="411"/>
      <c r="E20" s="11"/>
      <c r="F20" s="26"/>
      <c r="G20" s="11"/>
      <c r="H20" s="381">
        <f t="shared" si="0"/>
        <v>0</v>
      </c>
      <c r="I20" s="382">
        <f t="shared" si="1"/>
        <v>0</v>
      </c>
    </row>
    <row r="21" spans="2:9">
      <c r="B21" s="383" t="s">
        <v>94</v>
      </c>
      <c r="C21" s="266">
        <v>120</v>
      </c>
      <c r="D21" s="13"/>
      <c r="E21" s="11"/>
      <c r="F21" s="13"/>
      <c r="G21" s="13"/>
      <c r="H21" s="381">
        <f t="shared" si="0"/>
        <v>0</v>
      </c>
      <c r="I21" s="382">
        <f>H21*C21</f>
        <v>0</v>
      </c>
    </row>
    <row r="22" spans="2:9">
      <c r="B22" s="274" t="s">
        <v>109</v>
      </c>
      <c r="C22" s="249"/>
      <c r="D22" s="384">
        <f>SUM(D17:D21)</f>
        <v>0</v>
      </c>
      <c r="E22" s="384">
        <f>SUM(E17:E21)</f>
        <v>0</v>
      </c>
      <c r="F22" s="384">
        <f t="shared" ref="F22" si="2">SUM(F17:F21)</f>
        <v>0</v>
      </c>
      <c r="G22" s="384">
        <f t="shared" ref="G22" si="3">SUM(G17:G21)</f>
        <v>0</v>
      </c>
      <c r="H22" s="381">
        <f>SUM(D22:G22)</f>
        <v>0</v>
      </c>
      <c r="I22" s="296"/>
    </row>
    <row r="23" spans="2:9">
      <c r="B23" s="276" t="s">
        <v>124</v>
      </c>
      <c r="C23" s="277">
        <v>45.1</v>
      </c>
      <c r="D23" s="385">
        <f>D16-D22</f>
        <v>0</v>
      </c>
      <c r="E23" s="385">
        <f t="shared" ref="E23" si="4">E16-E22</f>
        <v>0</v>
      </c>
      <c r="F23" s="385">
        <f t="shared" ref="F23" si="5">F16-F22</f>
        <v>0</v>
      </c>
      <c r="G23" s="385">
        <f t="shared" ref="G23" si="6">G16-G22</f>
        <v>0</v>
      </c>
      <c r="H23" s="386">
        <f t="shared" si="0"/>
        <v>0</v>
      </c>
      <c r="I23" s="387">
        <f>H23*C23</f>
        <v>0</v>
      </c>
    </row>
    <row r="24" spans="2:9" s="238" customFormat="1" ht="8.6999999999999993" customHeight="1">
      <c r="B24" s="375"/>
      <c r="C24" s="376"/>
      <c r="D24" s="377"/>
      <c r="E24" s="377"/>
      <c r="F24" s="377"/>
      <c r="G24" s="377"/>
      <c r="H24" s="378"/>
      <c r="I24" s="379"/>
    </row>
    <row r="25" spans="2:9" ht="30" customHeight="1">
      <c r="B25" s="484" t="s">
        <v>29</v>
      </c>
      <c r="C25" s="484" t="s">
        <v>28</v>
      </c>
      <c r="D25" s="243" t="s">
        <v>0</v>
      </c>
      <c r="E25" s="243" t="s">
        <v>1</v>
      </c>
      <c r="F25" s="243" t="s">
        <v>2</v>
      </c>
      <c r="G25" s="243" t="s">
        <v>3</v>
      </c>
      <c r="H25" s="486" t="s">
        <v>246</v>
      </c>
      <c r="I25" s="486" t="s">
        <v>91</v>
      </c>
    </row>
    <row r="26" spans="2:9">
      <c r="B26" s="485"/>
      <c r="C26" s="485"/>
      <c r="D26" s="481" t="s">
        <v>245</v>
      </c>
      <c r="E26" s="482"/>
      <c r="F26" s="482"/>
      <c r="G26" s="483"/>
      <c r="H26" s="487"/>
      <c r="I26" s="487"/>
    </row>
    <row r="27" spans="2:9">
      <c r="B27" s="244" t="s">
        <v>30</v>
      </c>
      <c r="C27" s="245"/>
      <c r="D27" s="38"/>
      <c r="E27" s="38"/>
      <c r="F27" s="39"/>
      <c r="G27" s="38"/>
      <c r="H27" s="380">
        <f>SUM(D27:G27)</f>
        <v>0</v>
      </c>
      <c r="I27" s="295"/>
    </row>
    <row r="28" spans="2:9">
      <c r="B28" s="254" t="s">
        <v>122</v>
      </c>
      <c r="C28" s="254">
        <v>50</v>
      </c>
      <c r="D28" s="411"/>
      <c r="E28" s="11"/>
      <c r="F28" s="26"/>
      <c r="G28" s="11"/>
      <c r="H28" s="381">
        <f>SUM(D28:G28)</f>
        <v>0</v>
      </c>
      <c r="I28" s="382">
        <f>H28*C28</f>
        <v>0</v>
      </c>
    </row>
    <row r="29" spans="2:9">
      <c r="B29" s="254" t="s">
        <v>27</v>
      </c>
      <c r="C29" s="254">
        <v>50</v>
      </c>
      <c r="D29" s="411"/>
      <c r="E29" s="11"/>
      <c r="F29" s="28"/>
      <c r="G29" s="13"/>
      <c r="H29" s="381">
        <f t="shared" ref="H29:H34" si="7">SUM(D29:G29)</f>
        <v>0</v>
      </c>
      <c r="I29" s="382">
        <f t="shared" ref="I29:I31" si="8">H29*C29</f>
        <v>0</v>
      </c>
    </row>
    <row r="30" spans="2:9">
      <c r="B30" s="258" t="s">
        <v>224</v>
      </c>
      <c r="C30" s="254">
        <v>50</v>
      </c>
      <c r="D30" s="12"/>
      <c r="E30" s="12"/>
      <c r="F30" s="27"/>
      <c r="G30" s="12"/>
      <c r="H30" s="381">
        <f t="shared" si="7"/>
        <v>0</v>
      </c>
      <c r="I30" s="382">
        <f t="shared" si="8"/>
        <v>0</v>
      </c>
    </row>
    <row r="31" spans="2:9">
      <c r="B31" s="258" t="s">
        <v>226</v>
      </c>
      <c r="C31" s="254">
        <v>50</v>
      </c>
      <c r="D31" s="12"/>
      <c r="E31" s="11"/>
      <c r="F31" s="26"/>
      <c r="G31" s="11"/>
      <c r="H31" s="381">
        <f t="shared" si="7"/>
        <v>0</v>
      </c>
      <c r="I31" s="382">
        <f t="shared" si="8"/>
        <v>0</v>
      </c>
    </row>
    <row r="32" spans="2:9">
      <c r="B32" s="383" t="s">
        <v>94</v>
      </c>
      <c r="C32" s="266">
        <v>120</v>
      </c>
      <c r="D32" s="13"/>
      <c r="E32" s="11"/>
      <c r="F32" s="13"/>
      <c r="G32" s="13"/>
      <c r="H32" s="381">
        <f t="shared" si="7"/>
        <v>0</v>
      </c>
      <c r="I32" s="382">
        <f>H32*C32</f>
        <v>0</v>
      </c>
    </row>
    <row r="33" spans="2:15">
      <c r="B33" s="274" t="s">
        <v>109</v>
      </c>
      <c r="C33" s="249"/>
      <c r="D33" s="384">
        <f>SUM(D28:D32)</f>
        <v>0</v>
      </c>
      <c r="E33" s="384">
        <f>SUM(E28:E32)</f>
        <v>0</v>
      </c>
      <c r="F33" s="384">
        <f t="shared" ref="F33" si="9">SUM(F28:F32)</f>
        <v>0</v>
      </c>
      <c r="G33" s="384">
        <f t="shared" ref="G33" si="10">SUM(G28:G32)</f>
        <v>0</v>
      </c>
      <c r="H33" s="381">
        <f t="shared" si="7"/>
        <v>0</v>
      </c>
      <c r="I33" s="296"/>
    </row>
    <row r="34" spans="2:15">
      <c r="B34" s="276" t="s">
        <v>124</v>
      </c>
      <c r="C34" s="277">
        <v>45.1</v>
      </c>
      <c r="D34" s="385">
        <f>D27-D33</f>
        <v>0</v>
      </c>
      <c r="E34" s="385">
        <f t="shared" ref="E34" si="11">E27-E33</f>
        <v>0</v>
      </c>
      <c r="F34" s="385">
        <f t="shared" ref="F34" si="12">F27-F33</f>
        <v>0</v>
      </c>
      <c r="G34" s="385">
        <f t="shared" ref="G34" si="13">G27-G33</f>
        <v>0</v>
      </c>
      <c r="H34" s="386">
        <f t="shared" si="7"/>
        <v>0</v>
      </c>
      <c r="I34" s="387">
        <f>H34*C34</f>
        <v>0</v>
      </c>
    </row>
    <row r="35" spans="2:15" s="238" customFormat="1" ht="8.6999999999999993" hidden="1" customHeight="1">
      <c r="B35" s="375"/>
      <c r="C35" s="376"/>
      <c r="D35" s="377"/>
      <c r="E35" s="377"/>
      <c r="F35" s="377"/>
      <c r="G35" s="377"/>
      <c r="H35" s="378"/>
      <c r="I35" s="379"/>
    </row>
    <row r="36" spans="2:15" s="389" customFormat="1" ht="28.8" hidden="1">
      <c r="B36" s="388" t="s">
        <v>36</v>
      </c>
      <c r="C36" s="388" t="s">
        <v>28</v>
      </c>
      <c r="D36" s="388" t="s">
        <v>0</v>
      </c>
      <c r="E36" s="388" t="s">
        <v>1</v>
      </c>
      <c r="F36" s="388" t="s">
        <v>2</v>
      </c>
      <c r="G36" s="388" t="s">
        <v>3</v>
      </c>
      <c r="H36" s="388" t="s">
        <v>19</v>
      </c>
      <c r="I36" s="317" t="s">
        <v>91</v>
      </c>
      <c r="J36" s="238"/>
    </row>
    <row r="37" spans="2:15" s="389" customFormat="1" hidden="1">
      <c r="B37" s="293" t="s">
        <v>37</v>
      </c>
      <c r="C37" s="390"/>
      <c r="D37" s="391"/>
      <c r="E37" s="391"/>
      <c r="F37" s="392"/>
      <c r="G37" s="391"/>
      <c r="H37" s="393">
        <f>SUM(D37:G37)</f>
        <v>0</v>
      </c>
      <c r="I37" s="394"/>
    </row>
    <row r="38" spans="2:15" s="389" customFormat="1" hidden="1">
      <c r="B38" s="258" t="s">
        <v>122</v>
      </c>
      <c r="C38" s="258">
        <v>50</v>
      </c>
      <c r="D38" s="395"/>
      <c r="E38" s="396"/>
      <c r="F38" s="397"/>
      <c r="G38" s="396"/>
      <c r="H38" s="398">
        <f>SUM(D38:G38)</f>
        <v>0</v>
      </c>
      <c r="I38" s="299">
        <f>H38*C38</f>
        <v>0</v>
      </c>
    </row>
    <row r="39" spans="2:15" s="389" customFormat="1" hidden="1">
      <c r="B39" s="258" t="s">
        <v>123</v>
      </c>
      <c r="C39" s="258">
        <v>50</v>
      </c>
      <c r="D39" s="395"/>
      <c r="E39" s="396"/>
      <c r="F39" s="399"/>
      <c r="G39" s="400"/>
      <c r="H39" s="398">
        <f t="shared" ref="H39:H44" si="14">SUM(D39:G39)</f>
        <v>0</v>
      </c>
      <c r="I39" s="299">
        <f>H39*C39</f>
        <v>0</v>
      </c>
    </row>
    <row r="40" spans="2:15" s="389" customFormat="1" hidden="1">
      <c r="B40" s="258" t="s">
        <v>224</v>
      </c>
      <c r="C40" s="258">
        <v>50</v>
      </c>
      <c r="D40" s="401"/>
      <c r="E40" s="401"/>
      <c r="F40" s="402"/>
      <c r="G40" s="401"/>
      <c r="H40" s="398">
        <f t="shared" si="14"/>
        <v>0</v>
      </c>
      <c r="I40" s="299">
        <f>H40*C40</f>
        <v>0</v>
      </c>
    </row>
    <row r="41" spans="2:15" s="389" customFormat="1" hidden="1">
      <c r="B41" s="258" t="s">
        <v>226</v>
      </c>
      <c r="C41" s="258">
        <v>50</v>
      </c>
      <c r="D41" s="395"/>
      <c r="E41" s="396"/>
      <c r="F41" s="397"/>
      <c r="G41" s="396"/>
      <c r="H41" s="398">
        <f t="shared" si="14"/>
        <v>0</v>
      </c>
      <c r="I41" s="299">
        <f>H41*C41</f>
        <v>0</v>
      </c>
    </row>
    <row r="42" spans="2:15" s="389" customFormat="1" hidden="1">
      <c r="B42" s="383" t="s">
        <v>94</v>
      </c>
      <c r="C42" s="266">
        <v>120</v>
      </c>
      <c r="D42" s="400"/>
      <c r="E42" s="396"/>
      <c r="F42" s="400"/>
      <c r="G42" s="400"/>
      <c r="H42" s="398">
        <f t="shared" si="14"/>
        <v>0</v>
      </c>
      <c r="I42" s="299">
        <f>H42*C42</f>
        <v>0</v>
      </c>
    </row>
    <row r="43" spans="2:15" s="389" customFormat="1" hidden="1">
      <c r="B43" s="403" t="s">
        <v>109</v>
      </c>
      <c r="C43" s="404"/>
      <c r="D43" s="405">
        <f>SUM(D38:D42)</f>
        <v>0</v>
      </c>
      <c r="E43" s="405">
        <f>SUM(E38:E42)</f>
        <v>0</v>
      </c>
      <c r="F43" s="405">
        <f t="shared" ref="F43" si="15">SUM(F38:F42)</f>
        <v>0</v>
      </c>
      <c r="G43" s="405">
        <f t="shared" ref="G43" si="16">SUM(G38:G42)</f>
        <v>0</v>
      </c>
      <c r="H43" s="398">
        <f t="shared" si="14"/>
        <v>0</v>
      </c>
      <c r="I43" s="406"/>
    </row>
    <row r="44" spans="2:15" s="389" customFormat="1" hidden="1">
      <c r="B44" s="305" t="s">
        <v>124</v>
      </c>
      <c r="C44" s="407">
        <v>45.1</v>
      </c>
      <c r="D44" s="408">
        <f>D37-D43</f>
        <v>0</v>
      </c>
      <c r="E44" s="408">
        <f>E37-E43</f>
        <v>0</v>
      </c>
      <c r="F44" s="408">
        <f t="shared" ref="F44" si="17">F37-F43</f>
        <v>0</v>
      </c>
      <c r="G44" s="408">
        <f t="shared" ref="G44" si="18">G37-G43</f>
        <v>0</v>
      </c>
      <c r="H44" s="409">
        <f t="shared" si="14"/>
        <v>0</v>
      </c>
      <c r="I44" s="387">
        <f>H44*C44</f>
        <v>0</v>
      </c>
    </row>
    <row r="45" spans="2:15" ht="9" customHeight="1">
      <c r="B45" s="322"/>
      <c r="C45" s="323"/>
      <c r="D45" s="324"/>
      <c r="E45" s="324"/>
      <c r="F45" s="324"/>
      <c r="G45" s="324"/>
      <c r="H45" s="325"/>
      <c r="I45" s="326"/>
    </row>
    <row r="46" spans="2:15" s="23" customFormat="1" outlineLevel="1">
      <c r="B46" s="480" t="s">
        <v>114</v>
      </c>
      <c r="C46" s="479"/>
      <c r="D46" s="479"/>
      <c r="E46" s="479"/>
      <c r="F46" s="479"/>
      <c r="G46" s="479"/>
      <c r="H46" s="29"/>
      <c r="I46" s="327"/>
      <c r="J46" s="328"/>
      <c r="N46" s="24"/>
      <c r="O46" s="24"/>
    </row>
    <row r="47" spans="2:15" s="23" customFormat="1" outlineLevel="1">
      <c r="B47" s="329" t="s">
        <v>196</v>
      </c>
      <c r="C47" s="330"/>
      <c r="D47" s="330"/>
      <c r="E47" s="331"/>
      <c r="F47" s="330"/>
      <c r="G47" s="330"/>
      <c r="H47" s="332"/>
      <c r="I47" s="333">
        <f>I38+I28+I17</f>
        <v>0</v>
      </c>
      <c r="J47" s="328"/>
      <c r="N47" s="24"/>
      <c r="O47" s="24"/>
    </row>
    <row r="48" spans="2:15" s="23" customFormat="1" outlineLevel="1">
      <c r="B48" s="329" t="s">
        <v>199</v>
      </c>
      <c r="C48" s="330"/>
      <c r="D48" s="330"/>
      <c r="E48" s="331"/>
      <c r="F48" s="330"/>
      <c r="G48" s="330"/>
      <c r="H48" s="332"/>
      <c r="I48" s="333">
        <f>I39+I29+I18</f>
        <v>0</v>
      </c>
      <c r="J48" s="328"/>
      <c r="N48" s="24"/>
      <c r="O48" s="24"/>
    </row>
    <row r="49" spans="2:15" s="23" customFormat="1" outlineLevel="1">
      <c r="B49" s="329" t="s">
        <v>218</v>
      </c>
      <c r="C49" s="330"/>
      <c r="D49" s="330"/>
      <c r="E49" s="331"/>
      <c r="F49" s="330"/>
      <c r="G49" s="330"/>
      <c r="H49" s="332"/>
      <c r="I49" s="333">
        <f>I40+I30+I19</f>
        <v>0</v>
      </c>
      <c r="J49" s="328"/>
      <c r="N49" s="24"/>
      <c r="O49" s="24"/>
    </row>
    <row r="50" spans="2:15" s="23" customFormat="1" outlineLevel="1">
      <c r="B50" s="329" t="s">
        <v>219</v>
      </c>
      <c r="C50" s="330"/>
      <c r="D50" s="330"/>
      <c r="E50" s="331"/>
      <c r="F50" s="330"/>
      <c r="G50" s="330"/>
      <c r="H50" s="332"/>
      <c r="I50" s="333">
        <f>I41+I31+I20</f>
        <v>0</v>
      </c>
      <c r="J50" s="328"/>
      <c r="N50" s="24"/>
      <c r="O50" s="24"/>
    </row>
    <row r="51" spans="2:15" s="23" customFormat="1" outlineLevel="1">
      <c r="B51" s="329" t="s">
        <v>115</v>
      </c>
      <c r="C51" s="330"/>
      <c r="D51" s="330"/>
      <c r="E51" s="331"/>
      <c r="F51" s="330"/>
      <c r="G51" s="330"/>
      <c r="H51" s="332"/>
      <c r="I51" s="333">
        <f>I42+I32+I21</f>
        <v>0</v>
      </c>
      <c r="J51" s="328"/>
      <c r="N51" s="24"/>
      <c r="O51" s="24"/>
    </row>
    <row r="52" spans="2:15" s="23" customFormat="1" outlineLevel="1">
      <c r="B52" s="329" t="s">
        <v>200</v>
      </c>
      <c r="C52" s="330"/>
      <c r="D52" s="330"/>
      <c r="E52" s="331"/>
      <c r="F52" s="330"/>
      <c r="G52" s="330"/>
      <c r="H52" s="332"/>
      <c r="I52" s="333">
        <f>SUM(I47:I51)</f>
        <v>0</v>
      </c>
      <c r="J52" s="328"/>
      <c r="N52" s="24"/>
      <c r="O52" s="24"/>
    </row>
    <row r="53" spans="2:15" s="23" customFormat="1" outlineLevel="1">
      <c r="B53" s="334" t="s">
        <v>79</v>
      </c>
      <c r="C53" s="330"/>
      <c r="D53" s="330"/>
      <c r="E53" s="335"/>
      <c r="F53" s="330"/>
      <c r="G53" s="330"/>
      <c r="H53" s="332"/>
      <c r="I53" s="333">
        <f>I44+I34+I23</f>
        <v>0</v>
      </c>
      <c r="J53" s="328"/>
      <c r="N53" s="24"/>
      <c r="O53" s="24"/>
    </row>
    <row r="54" spans="2:15" s="23" customFormat="1" outlineLevel="1">
      <c r="B54" s="334" t="s">
        <v>84</v>
      </c>
      <c r="C54" s="330"/>
      <c r="D54" s="330"/>
      <c r="E54" s="335"/>
      <c r="F54" s="330"/>
      <c r="G54" s="330"/>
      <c r="H54" s="332"/>
      <c r="I54" s="333">
        <f>SUM(I52:I53)</f>
        <v>0</v>
      </c>
      <c r="J54" s="328"/>
      <c r="N54" s="24"/>
      <c r="O54" s="24"/>
    </row>
    <row r="55" spans="2:15" s="23" customFormat="1" outlineLevel="1">
      <c r="B55" s="336" t="s">
        <v>117</v>
      </c>
      <c r="C55" s="337"/>
      <c r="D55" s="337"/>
      <c r="E55" s="338"/>
      <c r="F55" s="337"/>
      <c r="G55" s="337"/>
      <c r="H55" s="338"/>
      <c r="I55" s="339"/>
      <c r="J55" s="328"/>
      <c r="N55" s="24"/>
      <c r="O55" s="24"/>
    </row>
    <row r="56" spans="2:15" s="23" customFormat="1" outlineLevel="1">
      <c r="B56" s="460" t="s">
        <v>32</v>
      </c>
      <c r="C56" s="461"/>
      <c r="D56" s="461"/>
      <c r="E56" s="461"/>
      <c r="F56" s="492"/>
      <c r="G56" s="492"/>
      <c r="H56" s="40"/>
      <c r="I56" s="333">
        <f>MIN(I47,I54*$E$12)</f>
        <v>0</v>
      </c>
      <c r="J56" s="328"/>
      <c r="N56" s="24"/>
      <c r="O56" s="24"/>
    </row>
    <row r="57" spans="2:15" s="23" customFormat="1" outlineLevel="1">
      <c r="B57" s="342" t="s">
        <v>80</v>
      </c>
      <c r="C57" s="343"/>
      <c r="D57" s="343"/>
      <c r="E57" s="343"/>
      <c r="F57" s="42"/>
      <c r="G57" s="42"/>
      <c r="H57" s="40"/>
      <c r="I57" s="333">
        <f>I47-I56</f>
        <v>0</v>
      </c>
      <c r="J57" s="328"/>
      <c r="N57" s="24"/>
      <c r="O57" s="24"/>
    </row>
    <row r="58" spans="2:15" s="23" customFormat="1" outlineLevel="1">
      <c r="B58" s="340" t="s">
        <v>227</v>
      </c>
      <c r="C58" s="40"/>
      <c r="D58" s="40"/>
      <c r="E58" s="461"/>
      <c r="F58" s="492"/>
      <c r="G58" s="492"/>
      <c r="H58" s="40"/>
      <c r="I58" s="333">
        <f>MIN(I50,I54*$E$11)</f>
        <v>0</v>
      </c>
      <c r="J58" s="328"/>
      <c r="N58" s="24"/>
      <c r="O58" s="24"/>
    </row>
    <row r="59" spans="2:15" s="23" customFormat="1" outlineLevel="1">
      <c r="B59" s="458" t="s">
        <v>201</v>
      </c>
      <c r="C59" s="459"/>
      <c r="D59" s="459"/>
      <c r="E59" s="459"/>
      <c r="F59" s="493"/>
      <c r="G59" s="493"/>
      <c r="H59" s="40"/>
      <c r="I59" s="333">
        <f>I50-I58</f>
        <v>0</v>
      </c>
      <c r="J59" s="328"/>
      <c r="K59" s="345"/>
      <c r="N59" s="24"/>
      <c r="O59" s="24"/>
    </row>
    <row r="60" spans="2:15" s="23" customFormat="1" outlineLevel="1">
      <c r="B60" s="41" t="s">
        <v>116</v>
      </c>
      <c r="C60" s="42"/>
      <c r="D60" s="42"/>
      <c r="E60" s="43"/>
      <c r="F60" s="42"/>
      <c r="G60" s="42"/>
      <c r="H60" s="40"/>
      <c r="I60" s="333">
        <f>(I58+I49+I51)*2</f>
        <v>0</v>
      </c>
      <c r="J60" s="328"/>
      <c r="K60" s="345"/>
      <c r="N60" s="24"/>
      <c r="O60" s="24"/>
    </row>
    <row r="61" spans="2:15" s="23" customFormat="1" outlineLevel="1">
      <c r="B61" s="41" t="s">
        <v>118</v>
      </c>
      <c r="C61" s="42"/>
      <c r="D61" s="42"/>
      <c r="E61" s="43"/>
      <c r="F61" s="42"/>
      <c r="G61" s="42"/>
      <c r="H61" s="40"/>
      <c r="I61" s="333">
        <f>I56+I60+I48</f>
        <v>0</v>
      </c>
      <c r="J61" s="328"/>
      <c r="N61" s="24"/>
      <c r="O61" s="24"/>
    </row>
    <row r="62" spans="2:15" s="23" customFormat="1" outlineLevel="1">
      <c r="B62" s="410" t="s">
        <v>120</v>
      </c>
      <c r="C62" s="42"/>
      <c r="D62" s="42"/>
      <c r="E62" s="43"/>
      <c r="F62" s="42"/>
      <c r="G62" s="42"/>
      <c r="H62" s="40"/>
      <c r="I62" s="333">
        <f>MIN(I51,I71)</f>
        <v>0</v>
      </c>
      <c r="J62" s="328"/>
      <c r="N62" s="24"/>
      <c r="O62" s="24"/>
    </row>
    <row r="63" spans="2:15" s="23" customFormat="1" outlineLevel="1">
      <c r="B63" s="44" t="s">
        <v>119</v>
      </c>
      <c r="C63" s="34"/>
      <c r="D63" s="34"/>
      <c r="E63" s="33"/>
      <c r="F63" s="34"/>
      <c r="G63" s="34"/>
      <c r="H63" s="35"/>
      <c r="I63" s="352">
        <f>IF(I51&gt;I71,I51-I71,0)</f>
        <v>0</v>
      </c>
      <c r="J63" s="328"/>
      <c r="N63" s="24"/>
      <c r="O63" s="24"/>
    </row>
    <row r="64" spans="2:15" ht="13.5" customHeight="1" outlineLevel="1">
      <c r="B64" s="353"/>
      <c r="C64" s="353"/>
      <c r="D64" s="354"/>
      <c r="E64" s="354"/>
      <c r="F64" s="354"/>
      <c r="G64" s="354"/>
      <c r="H64" s="353"/>
      <c r="I64" s="355"/>
    </row>
    <row r="65" spans="2:9" outlineLevel="1">
      <c r="B65" s="31"/>
      <c r="C65" s="32"/>
      <c r="D65" s="32"/>
      <c r="E65" s="356"/>
      <c r="F65" s="357" t="s">
        <v>228</v>
      </c>
      <c r="G65" s="32"/>
      <c r="H65" s="358"/>
      <c r="I65" s="359">
        <f>E8*I54</f>
        <v>0</v>
      </c>
    </row>
    <row r="66" spans="2:9" outlineLevel="1">
      <c r="B66" s="230"/>
      <c r="C66" s="45"/>
      <c r="D66" s="45"/>
      <c r="E66" s="360"/>
      <c r="F66" s="361" t="s">
        <v>173</v>
      </c>
      <c r="G66" s="45"/>
      <c r="H66" s="362"/>
      <c r="I66" s="36">
        <f>IF((I65-I61)&gt;0,I65-I61,0)</f>
        <v>0</v>
      </c>
    </row>
    <row r="67" spans="2:9" outlineLevel="1">
      <c r="B67" s="230"/>
      <c r="C67" s="45"/>
      <c r="D67" s="45"/>
      <c r="E67" s="360"/>
      <c r="F67" s="361" t="s">
        <v>229</v>
      </c>
      <c r="G67" s="45"/>
      <c r="H67" s="362"/>
      <c r="I67" s="36">
        <f>IF(I65-I61&lt;0,(I65-I61)*-1,0)</f>
        <v>0</v>
      </c>
    </row>
    <row r="68" spans="2:9" outlineLevel="1">
      <c r="B68" s="230"/>
      <c r="C68" s="45"/>
      <c r="D68" s="45"/>
      <c r="E68" s="360"/>
      <c r="F68" s="361" t="s">
        <v>221</v>
      </c>
      <c r="G68" s="45"/>
      <c r="H68" s="362"/>
      <c r="I68" s="363">
        <f>E10*I54</f>
        <v>0</v>
      </c>
    </row>
    <row r="69" spans="2:9" outlineLevel="1">
      <c r="B69" s="230"/>
      <c r="C69" s="45"/>
      <c r="D69" s="45"/>
      <c r="E69" s="360"/>
      <c r="F69" s="361" t="s">
        <v>225</v>
      </c>
      <c r="G69" s="45"/>
      <c r="H69" s="362"/>
      <c r="I69" s="36">
        <f>IF(I68-I49-I63&gt;0,I68-I49-I63,0)</f>
        <v>0</v>
      </c>
    </row>
    <row r="70" spans="2:9" outlineLevel="1">
      <c r="B70" s="230"/>
      <c r="C70" s="45"/>
      <c r="D70" s="45"/>
      <c r="E70" s="360"/>
      <c r="F70" s="361" t="s">
        <v>230</v>
      </c>
      <c r="G70" s="45"/>
      <c r="H70" s="362"/>
      <c r="I70" s="36">
        <f>IF(I68-I49-I63&lt;0,(I68-I49-I63)*-1,0)</f>
        <v>0</v>
      </c>
    </row>
    <row r="71" spans="2:9" outlineLevel="1">
      <c r="B71" s="230"/>
      <c r="C71" s="45"/>
      <c r="D71" s="45"/>
      <c r="E71" s="360"/>
      <c r="F71" s="361" t="s">
        <v>88</v>
      </c>
      <c r="G71" s="45"/>
      <c r="H71" s="364"/>
      <c r="I71" s="363">
        <f>E9*I54</f>
        <v>0</v>
      </c>
    </row>
    <row r="72" spans="2:9" outlineLevel="1">
      <c r="B72" s="365"/>
      <c r="C72" s="30"/>
      <c r="D72" s="30"/>
      <c r="E72" s="366"/>
      <c r="F72" s="367" t="s">
        <v>89</v>
      </c>
      <c r="G72" s="30"/>
      <c r="H72" s="368"/>
      <c r="I72" s="37">
        <f>IF(I71-I51&gt;0,I71-I51,0)</f>
        <v>0</v>
      </c>
    </row>
  </sheetData>
  <sheetProtection algorithmName="SHA-512" hashValue="Q/Y7Js60Fr/rfLjzv4MwsKh2UaP2EluhAmKRGAemQiT5iWkRcyc8wJQ6/dMllaZd+EH0ZZ/6bfy0nQPV3osUfw==" saltValue="oPGWkwc1pvwNKjWS2M1jGA==" spinCount="100000" sheet="1" objects="1" scenarios="1" selectLockedCells="1"/>
  <mergeCells count="19">
    <mergeCell ref="I14:I15"/>
    <mergeCell ref="H25:H26"/>
    <mergeCell ref="B25:B26"/>
    <mergeCell ref="C25:C26"/>
    <mergeCell ref="D26:G26"/>
    <mergeCell ref="I25:I26"/>
    <mergeCell ref="B59:D59"/>
    <mergeCell ref="B2:I2"/>
    <mergeCell ref="B4:I4"/>
    <mergeCell ref="B46:D46"/>
    <mergeCell ref="B56:D56"/>
    <mergeCell ref="E56:G56"/>
    <mergeCell ref="E58:G58"/>
    <mergeCell ref="E59:G59"/>
    <mergeCell ref="E46:G46"/>
    <mergeCell ref="B14:B15"/>
    <mergeCell ref="C14:C15"/>
    <mergeCell ref="D15:G15"/>
    <mergeCell ref="H14:H15"/>
  </mergeCells>
  <conditionalFormatting sqref="A1:XFD14 A15 D15 J15:XFD15 A16:XFD25 A26 D26 J26:XFD26 A27:XFD1048576">
    <cfRule type="expression" dxfId="10" priority="1">
      <formula>NOT(CELL("protect",A1))</formula>
    </cfRule>
  </conditionalFormatting>
  <conditionalFormatting sqref="D23:G23 D34:G34 D44:G44">
    <cfRule type="cellIs" dxfId="9" priority="3" operator="lessThan">
      <formula>-0.1</formula>
    </cfRule>
  </conditionalFormatting>
  <conditionalFormatting sqref="E8:F8">
    <cfRule type="cellIs" dxfId="8" priority="21" operator="greaterThanOrEqual">
      <formula>D8</formula>
    </cfRule>
  </conditionalFormatting>
  <conditionalFormatting sqref="F8">
    <cfRule type="cellIs" dxfId="6" priority="18" operator="lessThan">
      <formula>$E$8</formula>
    </cfRule>
  </conditionalFormatting>
  <conditionalFormatting sqref="F9">
    <cfRule type="cellIs" dxfId="5" priority="7" operator="lessThan">
      <formula>$E$9</formula>
    </cfRule>
    <cfRule type="cellIs" dxfId="4" priority="9" operator="greaterThanOrEqual">
      <formula>$E$9</formula>
    </cfRule>
  </conditionalFormatting>
  <conditionalFormatting sqref="F9:F10">
    <cfRule type="cellIs" dxfId="3" priority="6" operator="equal">
      <formula>"-"</formula>
    </cfRule>
  </conditionalFormatting>
  <conditionalFormatting sqref="F10">
    <cfRule type="cellIs" dxfId="2" priority="8" operator="lessThan">
      <formula>$E$10</formula>
    </cfRule>
    <cfRule type="cellIs" dxfId="1" priority="10" operator="greaterThanOrEqual">
      <formula>$E$10</formula>
    </cfRule>
  </conditionalFormatting>
  <conditionalFormatting sqref="G8:G10">
    <cfRule type="cellIs" dxfId="0" priority="23" operator="greaterThan">
      <formula>0</formula>
    </cfRule>
  </conditionalFormatting>
  <pageMargins left="0.7" right="0.7" top="0.75" bottom="0.75" header="0.3" footer="0.3"/>
  <pageSetup paperSize="9" orientation="portrait" r:id="rId1"/>
  <ignoredErrors>
    <ignoredError sqref="H17:H21 H28:H32" formulaRange="1"/>
    <ignoredError sqref="I52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1" operator="containsText" id="{A762AEBA-54E6-402F-866A-BBB78919ECDB}">
            <xm:f>NOT(ISERROR(SEARCH("-",F8)))</xm:f>
            <xm:f>"-"</xm:f>
            <x14:dxf>
              <fill>
                <patternFill>
                  <fgColor auto="1"/>
                  <bgColor theme="0" tint="-4.9989318521683403E-2"/>
                </patternFill>
              </fill>
            </x14:dxf>
          </x14:cfRule>
          <xm:sqref>F8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I9"/>
  <sheetViews>
    <sheetView workbookViewId="0">
      <selection activeCell="D38" sqref="D38"/>
    </sheetView>
  </sheetViews>
  <sheetFormatPr defaultRowHeight="13.2"/>
  <cols>
    <col min="1" max="1" width="3" customWidth="1"/>
    <col min="2" max="2" width="58.109375" customWidth="1"/>
    <col min="3" max="3" width="16.44140625" customWidth="1"/>
    <col min="4" max="4" width="22.5546875" customWidth="1"/>
    <col min="5" max="9" width="16.44140625" customWidth="1"/>
  </cols>
  <sheetData>
    <row r="2" spans="2:9" ht="15.6">
      <c r="B2" s="145"/>
      <c r="C2" s="146"/>
      <c r="D2" s="146"/>
      <c r="E2" s="189" t="s">
        <v>129</v>
      </c>
      <c r="F2" s="146"/>
      <c r="G2" s="146"/>
      <c r="H2" s="146"/>
      <c r="I2" s="147"/>
    </row>
    <row r="3" spans="2:9" ht="14.4">
      <c r="B3" s="156" t="s">
        <v>39</v>
      </c>
      <c r="C3" s="148"/>
      <c r="D3" s="149"/>
      <c r="E3" s="150" t="s">
        <v>40</v>
      </c>
      <c r="F3" s="151"/>
      <c r="G3" s="152"/>
      <c r="H3" s="152"/>
      <c r="I3" s="153"/>
    </row>
    <row r="4" spans="2:9" ht="14.4">
      <c r="B4" s="190" t="s">
        <v>55</v>
      </c>
      <c r="C4" s="186">
        <v>120</v>
      </c>
      <c r="D4" s="78"/>
      <c r="E4" s="144"/>
      <c r="F4" s="134">
        <f>SUM(E4:E4)</f>
        <v>0</v>
      </c>
      <c r="G4" s="85">
        <f>E4*C4</f>
        <v>0</v>
      </c>
      <c r="H4" s="85"/>
      <c r="I4" s="22"/>
    </row>
    <row r="5" spans="2:9" ht="14.4">
      <c r="B5" s="190" t="s">
        <v>128</v>
      </c>
      <c r="C5" s="186"/>
      <c r="D5" s="78"/>
      <c r="E5" s="144"/>
      <c r="F5" s="135">
        <f>SUM(E5:E5)</f>
        <v>0</v>
      </c>
      <c r="G5" s="85">
        <f>E5*C5</f>
        <v>0</v>
      </c>
      <c r="H5" s="85"/>
      <c r="I5" s="22"/>
    </row>
    <row r="6" spans="2:9" ht="28.8">
      <c r="B6" s="191" t="s">
        <v>125</v>
      </c>
      <c r="C6" s="154"/>
      <c r="D6" s="154"/>
      <c r="E6" s="159" t="s">
        <v>40</v>
      </c>
      <c r="F6" s="154"/>
      <c r="G6" s="154"/>
      <c r="H6" s="154"/>
      <c r="I6" s="155"/>
    </row>
    <row r="7" spans="2:9" ht="14.4">
      <c r="B7" s="190" t="s">
        <v>127</v>
      </c>
      <c r="C7" s="186">
        <v>48</v>
      </c>
      <c r="D7" s="78"/>
      <c r="E7" s="144"/>
      <c r="F7" s="85">
        <f>E7*C7</f>
        <v>0</v>
      </c>
      <c r="G7" s="85">
        <f>F7*1.2</f>
        <v>0</v>
      </c>
      <c r="H7" s="85"/>
      <c r="I7" s="22"/>
    </row>
    <row r="8" spans="2:9" ht="14.4">
      <c r="B8" s="190" t="s">
        <v>126</v>
      </c>
      <c r="C8" s="186">
        <v>35</v>
      </c>
      <c r="D8" s="78"/>
      <c r="E8" s="144"/>
      <c r="F8" s="85">
        <f>E8*C8</f>
        <v>0</v>
      </c>
      <c r="G8" s="85">
        <f>F8*1.5</f>
        <v>0</v>
      </c>
      <c r="H8" s="85"/>
      <c r="I8" s="22"/>
    </row>
    <row r="9" spans="2:9" ht="6.75" customHeight="1">
      <c r="B9" s="71"/>
      <c r="C9" s="101"/>
      <c r="D9" s="99"/>
      <c r="E9" s="101"/>
      <c r="F9" s="69"/>
      <c r="G9" s="69"/>
      <c r="H9" s="69"/>
      <c r="I9" s="140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J348"/>
  <sheetViews>
    <sheetView zoomScale="80" zoomScaleNormal="80" workbookViewId="0">
      <selection activeCell="D37" sqref="D37"/>
    </sheetView>
  </sheetViews>
  <sheetFormatPr defaultRowHeight="13.2"/>
  <cols>
    <col min="1" max="1" width="3" customWidth="1"/>
    <col min="2" max="2" width="30" customWidth="1"/>
    <col min="3" max="3" width="95.33203125" customWidth="1"/>
    <col min="4" max="4" width="9.33203125" customWidth="1"/>
    <col min="5" max="5" width="35.88671875" customWidth="1"/>
    <col min="6" max="6" width="7.44140625" hidden="1" customWidth="1"/>
    <col min="7" max="7" width="22.33203125" customWidth="1"/>
    <col min="8" max="8" width="15.33203125" customWidth="1"/>
    <col min="9" max="9" width="17.44140625" customWidth="1"/>
  </cols>
  <sheetData>
    <row r="2" spans="2:10" ht="15.6">
      <c r="B2" s="494" t="s">
        <v>66</v>
      </c>
      <c r="C2" s="495"/>
      <c r="D2" s="495"/>
      <c r="E2" s="495"/>
      <c r="F2" s="495"/>
      <c r="G2" s="495"/>
      <c r="H2" s="495"/>
      <c r="I2" s="496"/>
    </row>
    <row r="3" spans="2:10" ht="18">
      <c r="B3" s="497" t="s">
        <v>147</v>
      </c>
      <c r="C3" s="498"/>
      <c r="D3" s="498"/>
      <c r="E3" s="498"/>
      <c r="F3" s="498"/>
      <c r="G3" s="498"/>
      <c r="H3" s="498"/>
      <c r="I3" s="499"/>
    </row>
    <row r="4" spans="2:10" ht="14.4">
      <c r="B4" s="157"/>
      <c r="C4" s="158" t="s">
        <v>137</v>
      </c>
      <c r="D4" s="158"/>
      <c r="E4" s="181" t="s">
        <v>47</v>
      </c>
      <c r="F4" s="166"/>
      <c r="G4" s="181" t="s">
        <v>43</v>
      </c>
      <c r="H4" s="158"/>
      <c r="I4" s="161"/>
      <c r="J4" s="184"/>
    </row>
    <row r="5" spans="2:10" ht="30" customHeight="1">
      <c r="B5" s="503" t="s">
        <v>178</v>
      </c>
      <c r="C5" s="180" t="s">
        <v>131</v>
      </c>
      <c r="D5" s="180"/>
      <c r="E5" s="182">
        <f>IF('Ročná správa-sumár'!H10&gt;0,"-",'Ročná správa-sumár'!H10)</f>
        <v>0</v>
      </c>
      <c r="F5" s="205" t="s">
        <v>42</v>
      </c>
      <c r="G5" s="158"/>
      <c r="H5" s="158"/>
      <c r="I5" s="161"/>
      <c r="J5" s="184"/>
    </row>
    <row r="6" spans="2:10" ht="14.4">
      <c r="B6" s="503"/>
      <c r="C6" s="192" t="s">
        <v>140</v>
      </c>
      <c r="D6" s="180"/>
      <c r="E6" s="182">
        <f>IF('Ročná správa-sumár'!H11&gt;0,"-",'Ročná správa-sumár'!H11)</f>
        <v>0</v>
      </c>
      <c r="F6" s="205" t="s">
        <v>46</v>
      </c>
      <c r="G6" s="158"/>
      <c r="H6" s="158"/>
      <c r="I6" s="161"/>
      <c r="J6" s="184"/>
    </row>
    <row r="7" spans="2:10" ht="14.4">
      <c r="B7" s="157"/>
      <c r="C7" s="180" t="s">
        <v>132</v>
      </c>
      <c r="D7" s="180"/>
      <c r="E7" s="182">
        <f>IF('Ročná správa-sumár'!H12&gt;0,"-",'Ročná správa-sumár'!H12)</f>
        <v>0</v>
      </c>
      <c r="F7" s="185" t="s">
        <v>174</v>
      </c>
      <c r="G7" s="158"/>
      <c r="H7" s="158"/>
      <c r="I7" s="161"/>
      <c r="J7" s="184"/>
    </row>
    <row r="8" spans="2:10" ht="45" customHeight="1">
      <c r="B8" s="504" t="s">
        <v>148</v>
      </c>
      <c r="C8" s="193" t="s">
        <v>133</v>
      </c>
      <c r="D8" s="196" t="s">
        <v>51</v>
      </c>
      <c r="E8" s="197">
        <f>(SUMIFS($F$27:$F$348,$B$27:$B$348,$F$5,$C$27:$C$348,C8)+SUMIFS($F$27:$F$348,$B$27:$B$348,$F$7,$C$27:$C$348,C8))*G8</f>
        <v>0</v>
      </c>
      <c r="F8" s="163"/>
      <c r="G8" s="198">
        <v>3.6</v>
      </c>
      <c r="H8" s="199"/>
      <c r="I8" s="164"/>
    </row>
    <row r="9" spans="2:10" ht="14.4">
      <c r="B9" s="504"/>
      <c r="C9" s="193" t="s">
        <v>134</v>
      </c>
      <c r="D9" s="196" t="s">
        <v>52</v>
      </c>
      <c r="E9" s="197">
        <f>SUMIFS($F$27:$F$348,$B$27:$B$348,$F$5,$C$27:$C$348,C9)</f>
        <v>0</v>
      </c>
      <c r="F9" s="163"/>
      <c r="G9" s="162"/>
      <c r="H9" s="163"/>
      <c r="I9" s="164"/>
    </row>
    <row r="10" spans="2:10" ht="26.4">
      <c r="B10" s="504"/>
      <c r="C10" s="195" t="s">
        <v>135</v>
      </c>
      <c r="D10" s="196" t="s">
        <v>52</v>
      </c>
      <c r="E10" s="197">
        <f>SUMIFS($F$27:$F$348,$B$27:$B$348,$F$5,$C$27:$C$348,C10)</f>
        <v>0</v>
      </c>
      <c r="F10" s="163"/>
      <c r="G10" s="162"/>
      <c r="H10" s="163"/>
      <c r="I10" s="164"/>
      <c r="J10" s="184"/>
    </row>
    <row r="11" spans="2:10" ht="14.4">
      <c r="B11" s="504"/>
      <c r="C11" s="193" t="s">
        <v>141</v>
      </c>
      <c r="D11" s="196" t="s">
        <v>52</v>
      </c>
      <c r="E11" s="197">
        <f>SUMIFS($F$27:$F$348,$B$27:$B$348,$F$5,$C$27:$C$348,C11)</f>
        <v>0</v>
      </c>
      <c r="F11" s="163"/>
      <c r="G11" s="162"/>
      <c r="H11" s="163"/>
      <c r="I11" s="164"/>
      <c r="J11" s="184"/>
    </row>
    <row r="12" spans="2:10" ht="14.4">
      <c r="B12" s="504"/>
      <c r="C12" s="193" t="s">
        <v>142</v>
      </c>
      <c r="D12" s="196" t="s">
        <v>52</v>
      </c>
      <c r="E12" s="197">
        <f>SUMIFS($F$27:$F$348,$B$27:$B$348,$F$5,$C$27:$C$348,C12)</f>
        <v>0</v>
      </c>
      <c r="F12" s="163"/>
      <c r="G12" s="162"/>
      <c r="H12" s="163"/>
      <c r="I12" s="164"/>
    </row>
    <row r="13" spans="2:10" ht="14.4">
      <c r="B13" s="505"/>
      <c r="C13" s="165" t="s">
        <v>136</v>
      </c>
      <c r="D13" s="165" t="s">
        <v>52</v>
      </c>
      <c r="E13" s="183">
        <f>SUMIFS($F$27:$F$348,$B$27:$B$348,$F$5,$C$27:$C$348,C13)</f>
        <v>0</v>
      </c>
      <c r="F13" s="163"/>
      <c r="G13" s="162"/>
      <c r="H13" s="163"/>
      <c r="I13" s="164"/>
    </row>
    <row r="14" spans="2:10" ht="18">
      <c r="B14" s="497" t="s">
        <v>145</v>
      </c>
      <c r="C14" s="498"/>
      <c r="D14" s="498"/>
      <c r="E14" s="498"/>
      <c r="F14" s="498"/>
      <c r="G14" s="498"/>
      <c r="H14" s="498"/>
      <c r="I14" s="499"/>
    </row>
    <row r="15" spans="2:10" ht="14.4">
      <c r="B15" s="506" t="s">
        <v>138</v>
      </c>
      <c r="C15" s="158" t="s">
        <v>137</v>
      </c>
      <c r="D15" s="158"/>
      <c r="E15" s="181" t="s">
        <v>47</v>
      </c>
      <c r="F15" s="166"/>
      <c r="G15" s="181" t="s">
        <v>43</v>
      </c>
      <c r="H15" s="158"/>
      <c r="I15" s="161"/>
    </row>
    <row r="16" spans="2:10" ht="45" customHeight="1">
      <c r="B16" s="503"/>
      <c r="C16" s="200" t="s">
        <v>139</v>
      </c>
      <c r="D16" s="180"/>
      <c r="E16" s="182">
        <f>IF('Ročná správa-sumár'!H10&lt;0,"-",'Ročná správa-sumár'!H10)</f>
        <v>0</v>
      </c>
      <c r="F16" s="158"/>
      <c r="G16" s="158"/>
      <c r="H16" s="158"/>
      <c r="I16" s="161"/>
    </row>
    <row r="17" spans="2:9" ht="28.8">
      <c r="B17" s="503"/>
      <c r="C17" s="192" t="s">
        <v>179</v>
      </c>
      <c r="D17" s="180"/>
      <c r="E17" s="182">
        <f>IF('Ročná správa-sumár'!H11&lt;0,"-",'Ročná správa-sumár'!H11)</f>
        <v>0</v>
      </c>
      <c r="F17" s="158"/>
      <c r="G17" s="158"/>
      <c r="H17" s="158"/>
      <c r="I17" s="161"/>
    </row>
    <row r="18" spans="2:9" ht="14.4">
      <c r="B18" s="503"/>
      <c r="C18" s="180" t="s">
        <v>50</v>
      </c>
      <c r="D18" s="180"/>
      <c r="E18" s="182">
        <f>IF('Ročná správa-sumár'!H12&lt;0,"-",'Ročná správa-sumár'!H12)</f>
        <v>0</v>
      </c>
      <c r="F18" s="158"/>
      <c r="G18" s="158"/>
      <c r="H18" s="158"/>
      <c r="I18" s="161"/>
    </row>
    <row r="19" spans="2:9" ht="45" customHeight="1">
      <c r="B19" s="504" t="s">
        <v>146</v>
      </c>
      <c r="C19" s="193" t="s">
        <v>133</v>
      </c>
      <c r="D19" s="196" t="s">
        <v>51</v>
      </c>
      <c r="E19" s="197">
        <f>SUMIFS($F$27:$F$356,$B$27:$B$356,$F$6,$C$27:$C$356,C19)*G19</f>
        <v>0</v>
      </c>
      <c r="F19" s="163"/>
      <c r="G19" s="198">
        <v>3.6</v>
      </c>
      <c r="H19" s="199"/>
      <c r="I19" s="164"/>
    </row>
    <row r="20" spans="2:9" ht="14.4">
      <c r="B20" s="504"/>
      <c r="C20" s="193" t="s">
        <v>144</v>
      </c>
      <c r="D20" s="196" t="s">
        <v>52</v>
      </c>
      <c r="E20" s="197">
        <f>SUMIFS($F$27:$F$356,$B$27:$B$356,$F$6,$C$27:$C$356,C20)</f>
        <v>0</v>
      </c>
      <c r="F20" s="163"/>
      <c r="G20" s="162"/>
      <c r="H20" s="163"/>
      <c r="I20" s="164"/>
    </row>
    <row r="21" spans="2:9" ht="14.4">
      <c r="B21" s="504"/>
      <c r="C21" s="193" t="s">
        <v>62</v>
      </c>
      <c r="D21" s="196" t="s">
        <v>52</v>
      </c>
      <c r="E21" s="197">
        <f>SUMIFS($F$27:$F$356,$B$27:$B$356,$F$6,$C$27:$C$356,C21)</f>
        <v>0</v>
      </c>
      <c r="F21" s="163"/>
      <c r="G21" s="162"/>
      <c r="H21" s="163"/>
      <c r="I21" s="164"/>
    </row>
    <row r="22" spans="2:9" ht="14.4">
      <c r="B22" s="504"/>
      <c r="C22" s="193" t="s">
        <v>141</v>
      </c>
      <c r="D22" s="196" t="s">
        <v>52</v>
      </c>
      <c r="E22" s="197">
        <f>SUMIFS($F$27:$F$356,$B$27:$B$356,$F$6,$C$27:$C$356,C22)</f>
        <v>0</v>
      </c>
      <c r="F22" s="163"/>
      <c r="G22" s="162"/>
      <c r="H22" s="163"/>
      <c r="I22" s="164"/>
    </row>
    <row r="23" spans="2:9" ht="14.4">
      <c r="B23" s="504"/>
      <c r="C23" s="193" t="s">
        <v>142</v>
      </c>
      <c r="D23" s="196" t="s">
        <v>52</v>
      </c>
      <c r="E23" s="197">
        <f>SUMIFS($F$27:$F$356,$B$27:$B$356,$F$6,$C$27:$C$356,C23)</f>
        <v>0</v>
      </c>
      <c r="F23" s="163"/>
      <c r="G23" s="162"/>
      <c r="H23" s="163"/>
      <c r="I23" s="164"/>
    </row>
    <row r="24" spans="2:9" ht="14.4">
      <c r="B24" s="504"/>
      <c r="C24" s="165" t="s">
        <v>136</v>
      </c>
      <c r="D24" s="165" t="s">
        <v>52</v>
      </c>
      <c r="E24" s="183">
        <f>SUMIFS($F$27:$F$356,$B$27:$B$356,$F$6,$C$27:$C$356,C24)</f>
        <v>0</v>
      </c>
      <c r="F24" s="163"/>
      <c r="G24" s="162"/>
      <c r="H24" s="163"/>
      <c r="I24" s="164"/>
    </row>
    <row r="25" spans="2:9" ht="14.4">
      <c r="B25" s="194" t="s">
        <v>176</v>
      </c>
      <c r="C25" s="201" t="s">
        <v>154</v>
      </c>
      <c r="D25" s="158"/>
      <c r="E25" s="202"/>
      <c r="F25" s="158"/>
      <c r="G25" s="500" t="s">
        <v>155</v>
      </c>
      <c r="H25" s="501"/>
      <c r="I25" s="502"/>
    </row>
    <row r="26" spans="2:9" ht="14.4">
      <c r="B26" s="208" t="s">
        <v>177</v>
      </c>
      <c r="C26" s="206" t="s">
        <v>175</v>
      </c>
      <c r="D26" s="139"/>
      <c r="E26" s="215" t="s">
        <v>40</v>
      </c>
      <c r="F26" s="76"/>
      <c r="G26" s="207" t="s">
        <v>44</v>
      </c>
      <c r="H26" s="209" t="s">
        <v>48</v>
      </c>
      <c r="I26" s="210" t="s">
        <v>45</v>
      </c>
    </row>
    <row r="27" spans="2:9">
      <c r="B27" s="203" t="s">
        <v>42</v>
      </c>
      <c r="C27" s="167"/>
      <c r="D27" s="167" t="str">
        <f>IFERROR(VLOOKUP(C27,$C$19:$D$24,2,0),"")</f>
        <v/>
      </c>
      <c r="E27" s="168"/>
      <c r="F27" s="167" cm="1">
        <f t="array" ref="F27">_xlfn.IFS(B27=$F$5,E27*1,B27=$F$6,E27*-1,B27=$F$7,E27*1,B27="",0)</f>
        <v>0</v>
      </c>
      <c r="G27" s="167" t="s">
        <v>49</v>
      </c>
      <c r="H27" s="167"/>
      <c r="I27" s="160"/>
    </row>
    <row r="28" spans="2:9">
      <c r="B28" s="204" t="s">
        <v>174</v>
      </c>
      <c r="C28" s="169"/>
      <c r="D28" s="169" t="str">
        <f>IFERROR(VLOOKUP(C28,$C$19:$D$24,2,0),"")</f>
        <v/>
      </c>
      <c r="E28" s="170"/>
      <c r="F28" s="169" cm="1">
        <f t="array" ref="F28">_xlfn.IFS(B28=$F$5,E28*1,B28=$F$6,E28*-1,B28=$F$7,E28*1,B28="",0)</f>
        <v>0</v>
      </c>
      <c r="G28" s="169"/>
      <c r="H28" s="169"/>
      <c r="I28" s="171"/>
    </row>
    <row r="29" spans="2:9">
      <c r="B29" s="203"/>
      <c r="C29" s="167"/>
      <c r="D29" s="167" t="str">
        <f>IFERROR(VLOOKUP(C29,$C$19:$D$24,2,0),"")</f>
        <v/>
      </c>
      <c r="E29" s="168"/>
      <c r="F29" s="167" cm="1">
        <f t="array" ref="F29">_xlfn.IFS(B29=$F$5,E29*1,B29=$F$6,E29*-1,B29=$F$7,E29*1,B29="",0)</f>
        <v>0</v>
      </c>
      <c r="G29" s="167"/>
      <c r="H29" s="167"/>
      <c r="I29" s="160"/>
    </row>
    <row r="30" spans="2:9">
      <c r="B30" s="204"/>
      <c r="C30" s="169"/>
      <c r="D30" s="169" t="str">
        <f>IFERROR(VLOOKUP(C30,$C$19:$D$24,2,0),"")</f>
        <v/>
      </c>
      <c r="E30" s="170"/>
      <c r="F30" s="169" cm="1">
        <f t="array" ref="F30">_xlfn.IFS(B30=$F$5,E30*1,B30=$F$6,E30*-1,B30=$F$7,E30*1,B30="",0)</f>
        <v>0</v>
      </c>
      <c r="G30" s="169"/>
      <c r="H30" s="169"/>
      <c r="I30" s="171"/>
    </row>
    <row r="31" spans="2:9">
      <c r="B31" s="203"/>
      <c r="C31" s="167"/>
      <c r="D31" s="167" t="str">
        <f t="shared" ref="D31:D94" si="0">IFERROR(VLOOKUP(C31,$C$19:$D$24,2,0),"")</f>
        <v/>
      </c>
      <c r="E31" s="168"/>
      <c r="F31" s="167" cm="1">
        <f t="array" ref="F31">_xlfn.IFS(B31=$F$5,E31*1,B31=$F$6,E31*-1,B31=$F$7,E31*1,B31="",0)</f>
        <v>0</v>
      </c>
      <c r="G31" s="167"/>
      <c r="H31" s="167"/>
      <c r="I31" s="160"/>
    </row>
    <row r="32" spans="2:9">
      <c r="B32" s="204"/>
      <c r="C32" s="169"/>
      <c r="D32" s="169" t="str">
        <f t="shared" si="0"/>
        <v/>
      </c>
      <c r="E32" s="170"/>
      <c r="F32" s="169" cm="1">
        <f t="array" ref="F32">_xlfn.IFS(B32=$F$5,E32*1,B32=$F$6,E32*-1,B32=$F$7,E32*1,B32="",0)</f>
        <v>0</v>
      </c>
      <c r="G32" s="169"/>
      <c r="H32" s="169"/>
      <c r="I32" s="171"/>
    </row>
    <row r="33" spans="2:9">
      <c r="B33" s="203"/>
      <c r="C33" s="167"/>
      <c r="D33" s="167" t="str">
        <f t="shared" si="0"/>
        <v/>
      </c>
      <c r="E33" s="168"/>
      <c r="F33" s="167" cm="1">
        <f t="array" ref="F33">_xlfn.IFS(B33=$F$5,E33*1,B33=$F$6,E33*-1,B33=$F$7,E33*1,B33="",0)</f>
        <v>0</v>
      </c>
      <c r="G33" s="167"/>
      <c r="H33" s="167"/>
      <c r="I33" s="160"/>
    </row>
    <row r="34" spans="2:9">
      <c r="B34" s="204"/>
      <c r="C34" s="169"/>
      <c r="D34" s="169" t="str">
        <f t="shared" si="0"/>
        <v/>
      </c>
      <c r="E34" s="170"/>
      <c r="F34" s="169" cm="1">
        <f t="array" ref="F34">_xlfn.IFS(B34=$F$5,E34*1,B34=$F$6,E34*-1,B34=$F$7,E34*1,B34="",0)</f>
        <v>0</v>
      </c>
      <c r="G34" s="169"/>
      <c r="H34" s="169"/>
      <c r="I34" s="171"/>
    </row>
    <row r="35" spans="2:9">
      <c r="B35" s="203"/>
      <c r="C35" s="167"/>
      <c r="D35" s="167" t="str">
        <f t="shared" si="0"/>
        <v/>
      </c>
      <c r="E35" s="168"/>
      <c r="F35" s="167" cm="1">
        <f t="array" ref="F35">_xlfn.IFS(B35=$F$5,E35*1,B35=$F$6,E35*-1,B35=$F$7,E35*1,B35="",0)</f>
        <v>0</v>
      </c>
      <c r="G35" s="167"/>
      <c r="H35" s="167"/>
      <c r="I35" s="160"/>
    </row>
    <row r="36" spans="2:9">
      <c r="B36" s="204"/>
      <c r="C36" s="169"/>
      <c r="D36" s="169" t="str">
        <f t="shared" si="0"/>
        <v/>
      </c>
      <c r="E36" s="170"/>
      <c r="F36" s="169" cm="1">
        <f t="array" ref="F36">_xlfn.IFS(B36=$F$5,E36*1,B36=$F$6,E36*-1,B36=$F$7,E36*1,B36="",0)</f>
        <v>0</v>
      </c>
      <c r="G36" s="169"/>
      <c r="H36" s="169"/>
      <c r="I36" s="171"/>
    </row>
    <row r="37" spans="2:9">
      <c r="B37" s="203"/>
      <c r="C37" s="167"/>
      <c r="D37" s="167" t="str">
        <f t="shared" si="0"/>
        <v/>
      </c>
      <c r="E37" s="168"/>
      <c r="F37" s="167" cm="1">
        <f t="array" ref="F37">_xlfn.IFS(B37=$F$5,E37*1,B37=$F$6,E37*-1,B37=$F$7,E37*1,B37="",0)</f>
        <v>0</v>
      </c>
      <c r="G37" s="167"/>
      <c r="H37" s="167"/>
      <c r="I37" s="160"/>
    </row>
    <row r="38" spans="2:9">
      <c r="B38" s="204"/>
      <c r="C38" s="169"/>
      <c r="D38" s="169" t="str">
        <f t="shared" si="0"/>
        <v/>
      </c>
      <c r="E38" s="170"/>
      <c r="F38" s="169" cm="1">
        <f t="array" ref="F38">_xlfn.IFS(B38=$F$5,E38*1,B38=$F$6,E38*-1,B38=$F$7,E38*1,B38="",0)</f>
        <v>0</v>
      </c>
      <c r="G38" s="169"/>
      <c r="H38" s="169"/>
      <c r="I38" s="171"/>
    </row>
    <row r="39" spans="2:9">
      <c r="B39" s="203"/>
      <c r="C39" s="167"/>
      <c r="D39" s="167" t="str">
        <f t="shared" si="0"/>
        <v/>
      </c>
      <c r="E39" s="168"/>
      <c r="F39" s="167" cm="1">
        <f t="array" ref="F39">_xlfn.IFS(B39=$F$5,E39*1,B39=$F$6,E39*-1,B39=$F$7,E39*1,B39="",0)</f>
        <v>0</v>
      </c>
      <c r="G39" s="167"/>
      <c r="H39" s="167"/>
      <c r="I39" s="160"/>
    </row>
    <row r="40" spans="2:9">
      <c r="B40" s="204"/>
      <c r="C40" s="169"/>
      <c r="D40" s="169" t="str">
        <f t="shared" si="0"/>
        <v/>
      </c>
      <c r="E40" s="170"/>
      <c r="F40" s="169" cm="1">
        <f t="array" ref="F40">_xlfn.IFS(B40=$F$5,E40*1,B40=$F$6,E40*-1,B40=$F$7,E40*1,B40="",0)</f>
        <v>0</v>
      </c>
      <c r="G40" s="169"/>
      <c r="H40" s="169"/>
      <c r="I40" s="171"/>
    </row>
    <row r="41" spans="2:9">
      <c r="B41" s="203"/>
      <c r="C41" s="167"/>
      <c r="D41" s="167" t="str">
        <f t="shared" si="0"/>
        <v/>
      </c>
      <c r="E41" s="168"/>
      <c r="F41" s="167" cm="1">
        <f t="array" ref="F41">_xlfn.IFS(B41=$F$5,E41*1,B41=$F$6,E41*-1,B41=$F$7,E41*1,B41="",0)</f>
        <v>0</v>
      </c>
      <c r="G41" s="167"/>
      <c r="H41" s="167"/>
      <c r="I41" s="160"/>
    </row>
    <row r="42" spans="2:9">
      <c r="B42" s="204"/>
      <c r="C42" s="169"/>
      <c r="D42" s="169" t="str">
        <f t="shared" si="0"/>
        <v/>
      </c>
      <c r="E42" s="170"/>
      <c r="F42" s="169" cm="1">
        <f t="array" ref="F42">_xlfn.IFS(B42=$F$5,E42*1,B42=$F$6,E42*-1,B42=$F$7,E42*1,B42="",0)</f>
        <v>0</v>
      </c>
      <c r="G42" s="169"/>
      <c r="H42" s="169"/>
      <c r="I42" s="171"/>
    </row>
    <row r="43" spans="2:9">
      <c r="B43" s="203"/>
      <c r="C43" s="167"/>
      <c r="D43" s="167" t="str">
        <f t="shared" si="0"/>
        <v/>
      </c>
      <c r="E43" s="168"/>
      <c r="F43" s="167" cm="1">
        <f t="array" ref="F43">_xlfn.IFS(B43=$F$5,E43*1,B43=$F$6,E43*-1,B43=$F$7,E43*1,B43="",0)</f>
        <v>0</v>
      </c>
      <c r="G43" s="167"/>
      <c r="H43" s="167"/>
      <c r="I43" s="160"/>
    </row>
    <row r="44" spans="2:9">
      <c r="B44" s="204"/>
      <c r="C44" s="169"/>
      <c r="D44" s="169" t="str">
        <f t="shared" si="0"/>
        <v/>
      </c>
      <c r="E44" s="170"/>
      <c r="F44" s="169" cm="1">
        <f t="array" ref="F44">_xlfn.IFS(B44=$F$5,E44*1,B44=$F$6,E44*-1,B44=$F$7,E44*1,B44="",0)</f>
        <v>0</v>
      </c>
      <c r="G44" s="169"/>
      <c r="H44" s="169"/>
      <c r="I44" s="171"/>
    </row>
    <row r="45" spans="2:9">
      <c r="B45" s="203"/>
      <c r="C45" s="167"/>
      <c r="D45" s="167" t="str">
        <f t="shared" si="0"/>
        <v/>
      </c>
      <c r="E45" s="168"/>
      <c r="F45" s="167" cm="1">
        <f t="array" ref="F45">_xlfn.IFS(B45=$F$5,E45*1,B45=$F$6,E45*-1,B45=$F$7,E45*1,B45="",0)</f>
        <v>0</v>
      </c>
      <c r="G45" s="167"/>
      <c r="H45" s="167"/>
      <c r="I45" s="160"/>
    </row>
    <row r="46" spans="2:9">
      <c r="B46" s="204"/>
      <c r="C46" s="169"/>
      <c r="D46" s="169" t="str">
        <f t="shared" si="0"/>
        <v/>
      </c>
      <c r="E46" s="170"/>
      <c r="F46" s="169" cm="1">
        <f t="array" ref="F46">_xlfn.IFS(B46=$F$5,E46*1,B46=$F$6,E46*-1,B46=$F$7,E46*1,B46="",0)</f>
        <v>0</v>
      </c>
      <c r="G46" s="169"/>
      <c r="H46" s="169"/>
      <c r="I46" s="171"/>
    </row>
    <row r="47" spans="2:9">
      <c r="B47" s="203"/>
      <c r="C47" s="167"/>
      <c r="D47" s="167" t="str">
        <f t="shared" si="0"/>
        <v/>
      </c>
      <c r="E47" s="168"/>
      <c r="F47" s="167" cm="1">
        <f t="array" ref="F47">_xlfn.IFS(B47=$F$5,E47*1,B47=$F$6,E47*-1,B47=$F$7,E47*1,B47="",0)</f>
        <v>0</v>
      </c>
      <c r="G47" s="167"/>
      <c r="H47" s="167"/>
      <c r="I47" s="160"/>
    </row>
    <row r="48" spans="2:9">
      <c r="B48" s="204"/>
      <c r="C48" s="169"/>
      <c r="D48" s="169" t="str">
        <f t="shared" si="0"/>
        <v/>
      </c>
      <c r="E48" s="170"/>
      <c r="F48" s="169" cm="1">
        <f t="array" ref="F48">_xlfn.IFS(B48=$F$5,E48*1,B48=$F$6,E48*-1,B48=$F$7,E48*1,B48="",0)</f>
        <v>0</v>
      </c>
      <c r="G48" s="169"/>
      <c r="H48" s="169"/>
      <c r="I48" s="171"/>
    </row>
    <row r="49" spans="2:9">
      <c r="B49" s="203"/>
      <c r="C49" s="167"/>
      <c r="D49" s="167" t="str">
        <f t="shared" si="0"/>
        <v/>
      </c>
      <c r="E49" s="168"/>
      <c r="F49" s="167" cm="1">
        <f t="array" ref="F49">_xlfn.IFS(B49=$F$5,E49*1,B49=$F$6,E49*-1,B49=$F$7,E49*1,B49="",0)</f>
        <v>0</v>
      </c>
      <c r="G49" s="167"/>
      <c r="H49" s="167"/>
      <c r="I49" s="160"/>
    </row>
    <row r="50" spans="2:9">
      <c r="B50" s="204"/>
      <c r="C50" s="169"/>
      <c r="D50" s="169" t="str">
        <f t="shared" si="0"/>
        <v/>
      </c>
      <c r="E50" s="170"/>
      <c r="F50" s="169" cm="1">
        <f t="array" ref="F50">_xlfn.IFS(B50=$F$5,E50*1,B50=$F$6,E50*-1,B50=$F$7,E50*1,B50="",0)</f>
        <v>0</v>
      </c>
      <c r="G50" s="169"/>
      <c r="H50" s="169"/>
      <c r="I50" s="171"/>
    </row>
    <row r="51" spans="2:9">
      <c r="B51" s="203"/>
      <c r="C51" s="167"/>
      <c r="D51" s="167" t="str">
        <f t="shared" si="0"/>
        <v/>
      </c>
      <c r="E51" s="168"/>
      <c r="F51" s="167" cm="1">
        <f t="array" ref="F51">_xlfn.IFS(B51=$F$5,E51*1,B51=$F$6,E51*-1,B51=$F$7,E51*1,B51="",0)</f>
        <v>0</v>
      </c>
      <c r="G51" s="167"/>
      <c r="H51" s="167"/>
      <c r="I51" s="160"/>
    </row>
    <row r="52" spans="2:9">
      <c r="B52" s="204"/>
      <c r="C52" s="169"/>
      <c r="D52" s="169" t="str">
        <f t="shared" si="0"/>
        <v/>
      </c>
      <c r="E52" s="170"/>
      <c r="F52" s="169" cm="1">
        <f t="array" ref="F52">_xlfn.IFS(B52=$F$5,E52*1,B52=$F$6,E52*-1,B52=$F$7,E52*1,B52="",0)</f>
        <v>0</v>
      </c>
      <c r="G52" s="169"/>
      <c r="H52" s="169"/>
      <c r="I52" s="171"/>
    </row>
    <row r="53" spans="2:9">
      <c r="B53" s="203"/>
      <c r="C53" s="167"/>
      <c r="D53" s="167" t="str">
        <f t="shared" si="0"/>
        <v/>
      </c>
      <c r="E53" s="168"/>
      <c r="F53" s="167" cm="1">
        <f t="array" ref="F53">_xlfn.IFS(B53=$F$5,E53*1,B53=$F$6,E53*-1,B53=$F$7,E53*1,B53="",0)</f>
        <v>0</v>
      </c>
      <c r="G53" s="167"/>
      <c r="H53" s="167"/>
      <c r="I53" s="160"/>
    </row>
    <row r="54" spans="2:9">
      <c r="B54" s="204"/>
      <c r="C54" s="169"/>
      <c r="D54" s="169" t="str">
        <f t="shared" si="0"/>
        <v/>
      </c>
      <c r="E54" s="170"/>
      <c r="F54" s="169" cm="1">
        <f t="array" ref="F54">_xlfn.IFS(B54=$F$5,E54*1,B54=$F$6,E54*-1,B54=$F$7,E54*1,B54="",0)</f>
        <v>0</v>
      </c>
      <c r="G54" s="169"/>
      <c r="H54" s="169"/>
      <c r="I54" s="171"/>
    </row>
    <row r="55" spans="2:9">
      <c r="B55" s="203"/>
      <c r="C55" s="167"/>
      <c r="D55" s="167" t="str">
        <f t="shared" si="0"/>
        <v/>
      </c>
      <c r="E55" s="168"/>
      <c r="F55" s="167" cm="1">
        <f t="array" ref="F55">_xlfn.IFS(B55=$F$5,E55*1,B55=$F$6,E55*-1,B55=$F$7,E55*1,B55="",0)</f>
        <v>0</v>
      </c>
      <c r="G55" s="167"/>
      <c r="H55" s="167"/>
      <c r="I55" s="160"/>
    </row>
    <row r="56" spans="2:9">
      <c r="B56" s="204"/>
      <c r="C56" s="169"/>
      <c r="D56" s="169" t="str">
        <f t="shared" si="0"/>
        <v/>
      </c>
      <c r="E56" s="170"/>
      <c r="F56" s="169" cm="1">
        <f t="array" ref="F56">_xlfn.IFS(B56=$F$5,E56*1,B56=$F$6,E56*-1,B56=$F$7,E56*1,B56="",0)</f>
        <v>0</v>
      </c>
      <c r="G56" s="169"/>
      <c r="H56" s="169"/>
      <c r="I56" s="171"/>
    </row>
    <row r="57" spans="2:9">
      <c r="B57" s="203"/>
      <c r="C57" s="167"/>
      <c r="D57" s="167" t="str">
        <f t="shared" si="0"/>
        <v/>
      </c>
      <c r="E57" s="168"/>
      <c r="F57" s="167" cm="1">
        <f t="array" ref="F57">_xlfn.IFS(B57=$F$5,E57*1,B57=$F$6,E57*-1,B57=$F$7,E57*1,B57="",0)</f>
        <v>0</v>
      </c>
      <c r="G57" s="167"/>
      <c r="H57" s="167"/>
      <c r="I57" s="160"/>
    </row>
    <row r="58" spans="2:9">
      <c r="B58" s="204"/>
      <c r="C58" s="169"/>
      <c r="D58" s="169" t="str">
        <f t="shared" si="0"/>
        <v/>
      </c>
      <c r="E58" s="170"/>
      <c r="F58" s="169" cm="1">
        <f t="array" ref="F58">_xlfn.IFS(B58=$F$5,E58*1,B58=$F$6,E58*-1,B58=$F$7,E58*1,B58="",0)</f>
        <v>0</v>
      </c>
      <c r="G58" s="169"/>
      <c r="H58" s="169"/>
      <c r="I58" s="171"/>
    </row>
    <row r="59" spans="2:9">
      <c r="B59" s="203"/>
      <c r="C59" s="167"/>
      <c r="D59" s="167" t="str">
        <f t="shared" si="0"/>
        <v/>
      </c>
      <c r="E59" s="168"/>
      <c r="F59" s="167" cm="1">
        <f t="array" ref="F59">_xlfn.IFS(B59=$F$5,E59*1,B59=$F$6,E59*-1,B59=$F$7,E59*1,B59="",0)</f>
        <v>0</v>
      </c>
      <c r="G59" s="167"/>
      <c r="H59" s="167"/>
      <c r="I59" s="160"/>
    </row>
    <row r="60" spans="2:9">
      <c r="B60" s="204"/>
      <c r="C60" s="169"/>
      <c r="D60" s="169" t="str">
        <f t="shared" si="0"/>
        <v/>
      </c>
      <c r="E60" s="170"/>
      <c r="F60" s="169" cm="1">
        <f t="array" ref="F60">_xlfn.IFS(B60=$F$5,E60*1,B60=$F$6,E60*-1,B60=$F$7,E60*1,B60="",0)</f>
        <v>0</v>
      </c>
      <c r="G60" s="169"/>
      <c r="H60" s="169"/>
      <c r="I60" s="171"/>
    </row>
    <row r="61" spans="2:9">
      <c r="B61" s="203"/>
      <c r="C61" s="167"/>
      <c r="D61" s="167" t="str">
        <f t="shared" si="0"/>
        <v/>
      </c>
      <c r="E61" s="168"/>
      <c r="F61" s="167" cm="1">
        <f t="array" ref="F61">_xlfn.IFS(B61=$F$5,E61*1,B61=$F$6,E61*-1,B61=$F$7,E61*1,B61="",0)</f>
        <v>0</v>
      </c>
      <c r="G61" s="167"/>
      <c r="H61" s="167"/>
      <c r="I61" s="160"/>
    </row>
    <row r="62" spans="2:9">
      <c r="B62" s="204"/>
      <c r="C62" s="169"/>
      <c r="D62" s="169" t="str">
        <f t="shared" si="0"/>
        <v/>
      </c>
      <c r="E62" s="170"/>
      <c r="F62" s="169" cm="1">
        <f t="array" ref="F62">_xlfn.IFS(B62=$F$5,E62*1,B62=$F$6,E62*-1,B62=$F$7,E62*1,B62="",0)</f>
        <v>0</v>
      </c>
      <c r="G62" s="169"/>
      <c r="H62" s="169"/>
      <c r="I62" s="171"/>
    </row>
    <row r="63" spans="2:9">
      <c r="B63" s="203"/>
      <c r="C63" s="167"/>
      <c r="D63" s="167" t="str">
        <f t="shared" si="0"/>
        <v/>
      </c>
      <c r="E63" s="168"/>
      <c r="F63" s="167" cm="1">
        <f t="array" ref="F63">_xlfn.IFS(B63=$F$5,E63*1,B63=$F$6,E63*-1,B63=$F$7,E63*1,B63="",0)</f>
        <v>0</v>
      </c>
      <c r="G63" s="167"/>
      <c r="H63" s="167"/>
      <c r="I63" s="160"/>
    </row>
    <row r="64" spans="2:9">
      <c r="B64" s="204"/>
      <c r="C64" s="169"/>
      <c r="D64" s="169" t="str">
        <f t="shared" si="0"/>
        <v/>
      </c>
      <c r="E64" s="170"/>
      <c r="F64" s="169" cm="1">
        <f t="array" ref="F64">_xlfn.IFS(B64=$F$5,E64*1,B64=$F$6,E64*-1,B64=$F$7,E64*1,B64="",0)</f>
        <v>0</v>
      </c>
      <c r="G64" s="169"/>
      <c r="H64" s="169"/>
      <c r="I64" s="171"/>
    </row>
    <row r="65" spans="2:9">
      <c r="B65" s="203"/>
      <c r="C65" s="167"/>
      <c r="D65" s="167" t="str">
        <f t="shared" si="0"/>
        <v/>
      </c>
      <c r="E65" s="168"/>
      <c r="F65" s="167" cm="1">
        <f t="array" ref="F65">_xlfn.IFS(B65=$F$5,E65*1,B65=$F$6,E65*-1,B65=$F$7,E65*1,B65="",0)</f>
        <v>0</v>
      </c>
      <c r="G65" s="167"/>
      <c r="H65" s="167"/>
      <c r="I65" s="160"/>
    </row>
    <row r="66" spans="2:9">
      <c r="B66" s="204"/>
      <c r="C66" s="169"/>
      <c r="D66" s="169" t="str">
        <f t="shared" si="0"/>
        <v/>
      </c>
      <c r="E66" s="170"/>
      <c r="F66" s="169" cm="1">
        <f t="array" ref="F66">_xlfn.IFS(B66=$F$5,E66*1,B66=$F$6,E66*-1,B66=$F$7,E66*1,B66="",0)</f>
        <v>0</v>
      </c>
      <c r="G66" s="169"/>
      <c r="H66" s="169"/>
      <c r="I66" s="171"/>
    </row>
    <row r="67" spans="2:9">
      <c r="B67" s="203"/>
      <c r="C67" s="167"/>
      <c r="D67" s="167" t="str">
        <f t="shared" si="0"/>
        <v/>
      </c>
      <c r="E67" s="168"/>
      <c r="F67" s="167" cm="1">
        <f t="array" ref="F67">_xlfn.IFS(B67=$F$5,E67*1,B67=$F$6,E67*-1,B67=$F$7,E67*1,B67="",0)</f>
        <v>0</v>
      </c>
      <c r="G67" s="167"/>
      <c r="H67" s="167"/>
      <c r="I67" s="160"/>
    </row>
    <row r="68" spans="2:9">
      <c r="B68" s="204"/>
      <c r="C68" s="169"/>
      <c r="D68" s="169" t="str">
        <f t="shared" si="0"/>
        <v/>
      </c>
      <c r="E68" s="170"/>
      <c r="F68" s="169" cm="1">
        <f t="array" ref="F68">_xlfn.IFS(B68=$F$5,E68*1,B68=$F$6,E68*-1,B68=$F$7,E68*1,B68="",0)</f>
        <v>0</v>
      </c>
      <c r="G68" s="169"/>
      <c r="H68" s="169"/>
      <c r="I68" s="171"/>
    </row>
    <row r="69" spans="2:9">
      <c r="B69" s="203"/>
      <c r="C69" s="167"/>
      <c r="D69" s="167" t="str">
        <f t="shared" si="0"/>
        <v/>
      </c>
      <c r="E69" s="168"/>
      <c r="F69" s="167" cm="1">
        <f t="array" ref="F69">_xlfn.IFS(B69=$F$5,E69*1,B69=$F$6,E69*-1,B69=$F$7,E69*1,B69="",0)</f>
        <v>0</v>
      </c>
      <c r="G69" s="167"/>
      <c r="H69" s="167"/>
      <c r="I69" s="160"/>
    </row>
    <row r="70" spans="2:9">
      <c r="B70" s="204"/>
      <c r="C70" s="169"/>
      <c r="D70" s="169" t="str">
        <f t="shared" si="0"/>
        <v/>
      </c>
      <c r="E70" s="170"/>
      <c r="F70" s="169" cm="1">
        <f t="array" ref="F70">_xlfn.IFS(B70=$F$5,E70*1,B70=$F$6,E70*-1,B70=$F$7,E70*1,B70="",0)</f>
        <v>0</v>
      </c>
      <c r="G70" s="169"/>
      <c r="H70" s="169"/>
      <c r="I70" s="171"/>
    </row>
    <row r="71" spans="2:9">
      <c r="B71" s="203"/>
      <c r="C71" s="167"/>
      <c r="D71" s="167" t="str">
        <f t="shared" si="0"/>
        <v/>
      </c>
      <c r="E71" s="168"/>
      <c r="F71" s="167" cm="1">
        <f t="array" ref="F71">_xlfn.IFS(B71=$F$5,E71*1,B71=$F$6,E71*-1,B71=$F$7,E71*1,B71="",0)</f>
        <v>0</v>
      </c>
      <c r="G71" s="167"/>
      <c r="H71" s="167"/>
      <c r="I71" s="160"/>
    </row>
    <row r="72" spans="2:9">
      <c r="B72" s="204"/>
      <c r="C72" s="169"/>
      <c r="D72" s="169" t="str">
        <f t="shared" si="0"/>
        <v/>
      </c>
      <c r="E72" s="170"/>
      <c r="F72" s="169" cm="1">
        <f t="array" ref="F72">_xlfn.IFS(B72=$F$5,E72*1,B72=$F$6,E72*-1,B72=$F$7,E72*1,B72="",0)</f>
        <v>0</v>
      </c>
      <c r="G72" s="169"/>
      <c r="H72" s="169"/>
      <c r="I72" s="171"/>
    </row>
    <row r="73" spans="2:9">
      <c r="B73" s="203"/>
      <c r="C73" s="167"/>
      <c r="D73" s="167" t="str">
        <f t="shared" si="0"/>
        <v/>
      </c>
      <c r="E73" s="168"/>
      <c r="F73" s="167" cm="1">
        <f t="array" ref="F73">_xlfn.IFS(B73=$F$5,E73*1,B73=$F$6,E73*-1,B73=$F$7,E73*1,B73="",0)</f>
        <v>0</v>
      </c>
      <c r="G73" s="167"/>
      <c r="H73" s="167"/>
      <c r="I73" s="160"/>
    </row>
    <row r="74" spans="2:9">
      <c r="B74" s="204"/>
      <c r="C74" s="169"/>
      <c r="D74" s="169" t="str">
        <f t="shared" si="0"/>
        <v/>
      </c>
      <c r="E74" s="170"/>
      <c r="F74" s="169" cm="1">
        <f t="array" ref="F74">_xlfn.IFS(B74=$F$5,E74*1,B74=$F$6,E74*-1,B74=$F$7,E74*1,B74="",0)</f>
        <v>0</v>
      </c>
      <c r="G74" s="169"/>
      <c r="H74" s="169"/>
      <c r="I74" s="171"/>
    </row>
    <row r="75" spans="2:9">
      <c r="B75" s="203"/>
      <c r="C75" s="167"/>
      <c r="D75" s="167" t="str">
        <f t="shared" si="0"/>
        <v/>
      </c>
      <c r="E75" s="168"/>
      <c r="F75" s="167" cm="1">
        <f t="array" ref="F75">_xlfn.IFS(B75=$F$5,E75*1,B75=$F$6,E75*-1,B75=$F$7,E75*1,B75="",0)</f>
        <v>0</v>
      </c>
      <c r="G75" s="167"/>
      <c r="H75" s="167"/>
      <c r="I75" s="160"/>
    </row>
    <row r="76" spans="2:9">
      <c r="B76" s="204"/>
      <c r="C76" s="169"/>
      <c r="D76" s="169" t="str">
        <f t="shared" si="0"/>
        <v/>
      </c>
      <c r="E76" s="170"/>
      <c r="F76" s="169" cm="1">
        <f t="array" ref="F76">_xlfn.IFS(B76=$F$5,E76*1,B76=$F$6,E76*-1,B76=$F$7,E76*1,B76="",0)</f>
        <v>0</v>
      </c>
      <c r="G76" s="169"/>
      <c r="H76" s="169"/>
      <c r="I76" s="171"/>
    </row>
    <row r="77" spans="2:9">
      <c r="B77" s="203"/>
      <c r="C77" s="167"/>
      <c r="D77" s="167" t="str">
        <f t="shared" si="0"/>
        <v/>
      </c>
      <c r="E77" s="168"/>
      <c r="F77" s="167" cm="1">
        <f t="array" ref="F77">_xlfn.IFS(B77=$F$5,E77*1,B77=$F$6,E77*-1,B77=$F$7,E77*1,B77="",0)</f>
        <v>0</v>
      </c>
      <c r="G77" s="167"/>
      <c r="H77" s="167"/>
      <c r="I77" s="160"/>
    </row>
    <row r="78" spans="2:9">
      <c r="B78" s="204"/>
      <c r="C78" s="169"/>
      <c r="D78" s="169" t="str">
        <f t="shared" si="0"/>
        <v/>
      </c>
      <c r="E78" s="170"/>
      <c r="F78" s="169" cm="1">
        <f t="array" ref="F78">_xlfn.IFS(B78=$F$5,E78*1,B78=$F$6,E78*-1,B78=$F$7,E78*1,B78="",0)</f>
        <v>0</v>
      </c>
      <c r="G78" s="169"/>
      <c r="H78" s="169"/>
      <c r="I78" s="171"/>
    </row>
    <row r="79" spans="2:9">
      <c r="B79" s="203"/>
      <c r="C79" s="167"/>
      <c r="D79" s="167" t="str">
        <f t="shared" si="0"/>
        <v/>
      </c>
      <c r="E79" s="168"/>
      <c r="F79" s="167" cm="1">
        <f t="array" ref="F79">_xlfn.IFS(B79=$F$5,E79*1,B79=$F$6,E79*-1,B79=$F$7,E79*1,B79="",0)</f>
        <v>0</v>
      </c>
      <c r="G79" s="167"/>
      <c r="H79" s="167"/>
      <c r="I79" s="160"/>
    </row>
    <row r="80" spans="2:9">
      <c r="B80" s="204"/>
      <c r="C80" s="169"/>
      <c r="D80" s="169" t="str">
        <f t="shared" si="0"/>
        <v/>
      </c>
      <c r="E80" s="170"/>
      <c r="F80" s="169" cm="1">
        <f t="array" ref="F80">_xlfn.IFS(B80=$F$5,E80*1,B80=$F$6,E80*-1,B80=$F$7,E80*1,B80="",0)</f>
        <v>0</v>
      </c>
      <c r="G80" s="169"/>
      <c r="H80" s="169"/>
      <c r="I80" s="171"/>
    </row>
    <row r="81" spans="2:9">
      <c r="B81" s="203"/>
      <c r="C81" s="167"/>
      <c r="D81" s="167" t="str">
        <f t="shared" si="0"/>
        <v/>
      </c>
      <c r="E81" s="168"/>
      <c r="F81" s="167" cm="1">
        <f t="array" ref="F81">_xlfn.IFS(B81=$F$5,E81*1,B81=$F$6,E81*-1,B81=$F$7,E81*1,B81="",0)</f>
        <v>0</v>
      </c>
      <c r="G81" s="167"/>
      <c r="H81" s="167"/>
      <c r="I81" s="160"/>
    </row>
    <row r="82" spans="2:9">
      <c r="B82" s="204"/>
      <c r="C82" s="169"/>
      <c r="D82" s="169" t="str">
        <f t="shared" si="0"/>
        <v/>
      </c>
      <c r="E82" s="170"/>
      <c r="F82" s="169" cm="1">
        <f t="array" ref="F82">_xlfn.IFS(B82=$F$5,E82*1,B82=$F$6,E82*-1,B82=$F$7,E82*1,B82="",0)</f>
        <v>0</v>
      </c>
      <c r="G82" s="169"/>
      <c r="H82" s="169"/>
      <c r="I82" s="171"/>
    </row>
    <row r="83" spans="2:9">
      <c r="B83" s="203"/>
      <c r="C83" s="167"/>
      <c r="D83" s="167" t="str">
        <f t="shared" si="0"/>
        <v/>
      </c>
      <c r="E83" s="168"/>
      <c r="F83" s="167" cm="1">
        <f t="array" ref="F83">_xlfn.IFS(B83=$F$5,E83*1,B83=$F$6,E83*-1,B83=$F$7,E83*1,B83="",0)</f>
        <v>0</v>
      </c>
      <c r="G83" s="167"/>
      <c r="H83" s="167"/>
      <c r="I83" s="160"/>
    </row>
    <row r="84" spans="2:9">
      <c r="B84" s="204"/>
      <c r="C84" s="169"/>
      <c r="D84" s="169" t="str">
        <f t="shared" si="0"/>
        <v/>
      </c>
      <c r="E84" s="170"/>
      <c r="F84" s="169" cm="1">
        <f t="array" ref="F84">_xlfn.IFS(B84=$F$5,E84*1,B84=$F$6,E84*-1,B84=$F$7,E84*1,B84="",0)</f>
        <v>0</v>
      </c>
      <c r="G84" s="169"/>
      <c r="H84" s="169"/>
      <c r="I84" s="171"/>
    </row>
    <row r="85" spans="2:9">
      <c r="B85" s="203"/>
      <c r="C85" s="167"/>
      <c r="D85" s="167" t="str">
        <f t="shared" si="0"/>
        <v/>
      </c>
      <c r="E85" s="168"/>
      <c r="F85" s="167" cm="1">
        <f t="array" ref="F85">_xlfn.IFS(B85=$F$5,E85*1,B85=$F$6,E85*-1,B85=$F$7,E85*1,B85="",0)</f>
        <v>0</v>
      </c>
      <c r="G85" s="167"/>
      <c r="H85" s="167"/>
      <c r="I85" s="160"/>
    </row>
    <row r="86" spans="2:9">
      <c r="B86" s="204"/>
      <c r="C86" s="169"/>
      <c r="D86" s="169" t="str">
        <f t="shared" si="0"/>
        <v/>
      </c>
      <c r="E86" s="170"/>
      <c r="F86" s="169" cm="1">
        <f t="array" ref="F86">_xlfn.IFS(B86=$F$5,E86*1,B86=$F$6,E86*-1,B86=$F$7,E86*1,B86="",0)</f>
        <v>0</v>
      </c>
      <c r="G86" s="169"/>
      <c r="H86" s="169"/>
      <c r="I86" s="171"/>
    </row>
    <row r="87" spans="2:9">
      <c r="B87" s="203"/>
      <c r="C87" s="167"/>
      <c r="D87" s="167" t="str">
        <f t="shared" si="0"/>
        <v/>
      </c>
      <c r="E87" s="168"/>
      <c r="F87" s="167" cm="1">
        <f t="array" ref="F87">_xlfn.IFS(B87=$F$5,E87*1,B87=$F$6,E87*-1,B87=$F$7,E87*1,B87="",0)</f>
        <v>0</v>
      </c>
      <c r="G87" s="167"/>
      <c r="H87" s="167"/>
      <c r="I87" s="160"/>
    </row>
    <row r="88" spans="2:9">
      <c r="B88" s="204"/>
      <c r="C88" s="169"/>
      <c r="D88" s="169" t="str">
        <f t="shared" si="0"/>
        <v/>
      </c>
      <c r="E88" s="170"/>
      <c r="F88" s="169" cm="1">
        <f t="array" ref="F88">_xlfn.IFS(B88=$F$5,E88*1,B88=$F$6,E88*-1,B88=$F$7,E88*1,B88="",0)</f>
        <v>0</v>
      </c>
      <c r="G88" s="169"/>
      <c r="H88" s="169"/>
      <c r="I88" s="171"/>
    </row>
    <row r="89" spans="2:9">
      <c r="B89" s="203"/>
      <c r="C89" s="167"/>
      <c r="D89" s="167" t="str">
        <f t="shared" si="0"/>
        <v/>
      </c>
      <c r="E89" s="168"/>
      <c r="F89" s="167" cm="1">
        <f t="array" ref="F89">_xlfn.IFS(B89=$F$5,E89*1,B89=$F$6,E89*-1,B89=$F$7,E89*1,B89="",0)</f>
        <v>0</v>
      </c>
      <c r="G89" s="167"/>
      <c r="H89" s="167"/>
      <c r="I89" s="160"/>
    </row>
    <row r="90" spans="2:9">
      <c r="B90" s="204"/>
      <c r="C90" s="169"/>
      <c r="D90" s="169" t="str">
        <f t="shared" si="0"/>
        <v/>
      </c>
      <c r="E90" s="170"/>
      <c r="F90" s="169" cm="1">
        <f t="array" ref="F90">_xlfn.IFS(B90=$F$5,E90*1,B90=$F$6,E90*-1,B90=$F$7,E90*1,B90="",0)</f>
        <v>0</v>
      </c>
      <c r="G90" s="169"/>
      <c r="H90" s="169"/>
      <c r="I90" s="171"/>
    </row>
    <row r="91" spans="2:9">
      <c r="B91" s="203"/>
      <c r="C91" s="167"/>
      <c r="D91" s="167" t="str">
        <f t="shared" si="0"/>
        <v/>
      </c>
      <c r="E91" s="168"/>
      <c r="F91" s="167" cm="1">
        <f t="array" ref="F91">_xlfn.IFS(B91=$F$5,E91*1,B91=$F$6,E91*-1,B91=$F$7,E91*1,B91="",0)</f>
        <v>0</v>
      </c>
      <c r="G91" s="167"/>
      <c r="H91" s="167"/>
      <c r="I91" s="160"/>
    </row>
    <row r="92" spans="2:9">
      <c r="B92" s="204"/>
      <c r="C92" s="169"/>
      <c r="D92" s="169" t="str">
        <f t="shared" si="0"/>
        <v/>
      </c>
      <c r="E92" s="170"/>
      <c r="F92" s="169" cm="1">
        <f t="array" ref="F92">_xlfn.IFS(B92=$F$5,E92*1,B92=$F$6,E92*-1,B92=$F$7,E92*1,B92="",0)</f>
        <v>0</v>
      </c>
      <c r="G92" s="169"/>
      <c r="H92" s="169"/>
      <c r="I92" s="171"/>
    </row>
    <row r="93" spans="2:9">
      <c r="B93" s="203"/>
      <c r="C93" s="167"/>
      <c r="D93" s="167" t="str">
        <f t="shared" si="0"/>
        <v/>
      </c>
      <c r="E93" s="168"/>
      <c r="F93" s="167" cm="1">
        <f t="array" ref="F93">_xlfn.IFS(B93=$F$5,E93*1,B93=$F$6,E93*-1,B93=$F$7,E93*1,B93="",0)</f>
        <v>0</v>
      </c>
      <c r="G93" s="167"/>
      <c r="H93" s="167"/>
      <c r="I93" s="160"/>
    </row>
    <row r="94" spans="2:9">
      <c r="B94" s="204"/>
      <c r="C94" s="169"/>
      <c r="D94" s="169" t="str">
        <f t="shared" si="0"/>
        <v/>
      </c>
      <c r="E94" s="170"/>
      <c r="F94" s="169" cm="1">
        <f t="array" ref="F94">_xlfn.IFS(B94=$F$5,E94*1,B94=$F$6,E94*-1,B94=$F$7,E94*1,B94="",0)</f>
        <v>0</v>
      </c>
      <c r="G94" s="169"/>
      <c r="H94" s="169"/>
      <c r="I94" s="171"/>
    </row>
    <row r="95" spans="2:9">
      <c r="B95" s="203"/>
      <c r="C95" s="167"/>
      <c r="D95" s="167" t="str">
        <f t="shared" ref="D95:D158" si="1">IFERROR(VLOOKUP(C95,$C$19:$D$24,2,0),"")</f>
        <v/>
      </c>
      <c r="E95" s="168"/>
      <c r="F95" s="167" cm="1">
        <f t="array" ref="F95">_xlfn.IFS(B95=$F$5,E95*1,B95=$F$6,E95*-1,B95=$F$7,E95*1,B95="",0)</f>
        <v>0</v>
      </c>
      <c r="G95" s="167"/>
      <c r="H95" s="167"/>
      <c r="I95" s="160"/>
    </row>
    <row r="96" spans="2:9">
      <c r="B96" s="204"/>
      <c r="C96" s="169"/>
      <c r="D96" s="169" t="str">
        <f t="shared" si="1"/>
        <v/>
      </c>
      <c r="E96" s="170"/>
      <c r="F96" s="169" cm="1">
        <f t="array" ref="F96">_xlfn.IFS(B96=$F$5,E96*1,B96=$F$6,E96*-1,B96=$F$7,E96*1,B96="",0)</f>
        <v>0</v>
      </c>
      <c r="G96" s="169"/>
      <c r="H96" s="169"/>
      <c r="I96" s="171"/>
    </row>
    <row r="97" spans="2:9">
      <c r="B97" s="203"/>
      <c r="C97" s="167"/>
      <c r="D97" s="167" t="str">
        <f t="shared" si="1"/>
        <v/>
      </c>
      <c r="E97" s="168"/>
      <c r="F97" s="167" cm="1">
        <f t="array" ref="F97">_xlfn.IFS(B97=$F$5,E97*1,B97=$F$6,E97*-1,B97=$F$7,E97*1,B97="",0)</f>
        <v>0</v>
      </c>
      <c r="G97" s="167"/>
      <c r="H97" s="167"/>
      <c r="I97" s="160"/>
    </row>
    <row r="98" spans="2:9">
      <c r="B98" s="204"/>
      <c r="C98" s="169"/>
      <c r="D98" s="169" t="str">
        <f t="shared" si="1"/>
        <v/>
      </c>
      <c r="E98" s="170"/>
      <c r="F98" s="169" cm="1">
        <f t="array" ref="F98">_xlfn.IFS(B98=$F$5,E98*1,B98=$F$6,E98*-1,B98=$F$7,E98*1,B98="",0)</f>
        <v>0</v>
      </c>
      <c r="G98" s="169"/>
      <c r="H98" s="169"/>
      <c r="I98" s="171"/>
    </row>
    <row r="99" spans="2:9">
      <c r="B99" s="203"/>
      <c r="C99" s="167"/>
      <c r="D99" s="167" t="str">
        <f t="shared" si="1"/>
        <v/>
      </c>
      <c r="E99" s="168"/>
      <c r="F99" s="167" cm="1">
        <f t="array" ref="F99">_xlfn.IFS(B99=$F$5,E99*1,B99=$F$6,E99*-1,B99=$F$7,E99*1,B99="",0)</f>
        <v>0</v>
      </c>
      <c r="G99" s="167"/>
      <c r="H99" s="167"/>
      <c r="I99" s="160"/>
    </row>
    <row r="100" spans="2:9">
      <c r="B100" s="204"/>
      <c r="C100" s="169"/>
      <c r="D100" s="169" t="str">
        <f t="shared" si="1"/>
        <v/>
      </c>
      <c r="E100" s="170"/>
      <c r="F100" s="169" cm="1">
        <f t="array" ref="F100">_xlfn.IFS(B100=$F$5,E100*1,B100=$F$6,E100*-1,B100=$F$7,E100*1,B100="",0)</f>
        <v>0</v>
      </c>
      <c r="G100" s="169"/>
      <c r="H100" s="169"/>
      <c r="I100" s="171"/>
    </row>
    <row r="101" spans="2:9">
      <c r="B101" s="203"/>
      <c r="C101" s="167"/>
      <c r="D101" s="167" t="str">
        <f t="shared" si="1"/>
        <v/>
      </c>
      <c r="E101" s="168"/>
      <c r="F101" s="167" cm="1">
        <f t="array" ref="F101">_xlfn.IFS(B101=$F$5,E101*1,B101=$F$6,E101*-1,B101=$F$7,E101*1,B101="",0)</f>
        <v>0</v>
      </c>
      <c r="G101" s="167"/>
      <c r="H101" s="167"/>
      <c r="I101" s="160"/>
    </row>
    <row r="102" spans="2:9">
      <c r="B102" s="204"/>
      <c r="C102" s="169"/>
      <c r="D102" s="169" t="str">
        <f t="shared" si="1"/>
        <v/>
      </c>
      <c r="E102" s="170"/>
      <c r="F102" s="169" cm="1">
        <f t="array" ref="F102">_xlfn.IFS(B102=$F$5,E102*1,B102=$F$6,E102*-1,B102=$F$7,E102*1,B102="",0)</f>
        <v>0</v>
      </c>
      <c r="G102" s="169"/>
      <c r="H102" s="169"/>
      <c r="I102" s="171"/>
    </row>
    <row r="103" spans="2:9">
      <c r="B103" s="203"/>
      <c r="C103" s="167"/>
      <c r="D103" s="167" t="str">
        <f t="shared" si="1"/>
        <v/>
      </c>
      <c r="E103" s="168"/>
      <c r="F103" s="167" cm="1">
        <f t="array" ref="F103">_xlfn.IFS(B103=$F$5,E103*1,B103=$F$6,E103*-1,B103=$F$7,E103*1,B103="",0)</f>
        <v>0</v>
      </c>
      <c r="G103" s="167"/>
      <c r="H103" s="167"/>
      <c r="I103" s="160"/>
    </row>
    <row r="104" spans="2:9">
      <c r="B104" s="204"/>
      <c r="C104" s="169"/>
      <c r="D104" s="169" t="str">
        <f t="shared" si="1"/>
        <v/>
      </c>
      <c r="E104" s="170"/>
      <c r="F104" s="169" cm="1">
        <f t="array" ref="F104">_xlfn.IFS(B104=$F$5,E104*1,B104=$F$6,E104*-1,B104=$F$7,E104*1,B104="",0)</f>
        <v>0</v>
      </c>
      <c r="G104" s="169"/>
      <c r="H104" s="169"/>
      <c r="I104" s="171"/>
    </row>
    <row r="105" spans="2:9">
      <c r="B105" s="203"/>
      <c r="C105" s="167"/>
      <c r="D105" s="167" t="str">
        <f t="shared" si="1"/>
        <v/>
      </c>
      <c r="E105" s="168"/>
      <c r="F105" s="167" cm="1">
        <f t="array" ref="F105">_xlfn.IFS(B105=$F$5,E105*1,B105=$F$6,E105*-1,B105=$F$7,E105*1,B105="",0)</f>
        <v>0</v>
      </c>
      <c r="G105" s="167"/>
      <c r="H105" s="167"/>
      <c r="I105" s="160"/>
    </row>
    <row r="106" spans="2:9">
      <c r="B106" s="204"/>
      <c r="C106" s="169"/>
      <c r="D106" s="169" t="str">
        <f t="shared" si="1"/>
        <v/>
      </c>
      <c r="E106" s="170"/>
      <c r="F106" s="169" cm="1">
        <f t="array" ref="F106">_xlfn.IFS(B106=$F$5,E106*1,B106=$F$6,E106*-1,B106=$F$7,E106*1,B106="",0)</f>
        <v>0</v>
      </c>
      <c r="G106" s="169"/>
      <c r="H106" s="169"/>
      <c r="I106" s="171"/>
    </row>
    <row r="107" spans="2:9">
      <c r="B107" s="203"/>
      <c r="C107" s="167"/>
      <c r="D107" s="167" t="str">
        <f t="shared" si="1"/>
        <v/>
      </c>
      <c r="E107" s="168"/>
      <c r="F107" s="167" cm="1">
        <f t="array" ref="F107">_xlfn.IFS(B107=$F$5,E107*1,B107=$F$6,E107*-1,B107=$F$7,E107*1,B107="",0)</f>
        <v>0</v>
      </c>
      <c r="G107" s="167"/>
      <c r="H107" s="167"/>
      <c r="I107" s="160"/>
    </row>
    <row r="108" spans="2:9">
      <c r="B108" s="204"/>
      <c r="C108" s="169"/>
      <c r="D108" s="169" t="str">
        <f t="shared" si="1"/>
        <v/>
      </c>
      <c r="E108" s="170"/>
      <c r="F108" s="169" cm="1">
        <f t="array" ref="F108">_xlfn.IFS(B108=$F$5,E108*1,B108=$F$6,E108*-1,B108=$F$7,E108*1,B108="",0)</f>
        <v>0</v>
      </c>
      <c r="G108" s="169"/>
      <c r="H108" s="169"/>
      <c r="I108" s="171"/>
    </row>
    <row r="109" spans="2:9">
      <c r="B109" s="203"/>
      <c r="C109" s="167"/>
      <c r="D109" s="167" t="str">
        <f t="shared" si="1"/>
        <v/>
      </c>
      <c r="E109" s="168"/>
      <c r="F109" s="167" cm="1">
        <f t="array" ref="F109">_xlfn.IFS(B109=$F$5,E109*1,B109=$F$6,E109*-1,B109=$F$7,E109*1,B109="",0)</f>
        <v>0</v>
      </c>
      <c r="G109" s="167"/>
      <c r="H109" s="167"/>
      <c r="I109" s="160"/>
    </row>
    <row r="110" spans="2:9">
      <c r="B110" s="204"/>
      <c r="C110" s="169"/>
      <c r="D110" s="169" t="str">
        <f t="shared" si="1"/>
        <v/>
      </c>
      <c r="E110" s="170"/>
      <c r="F110" s="169" cm="1">
        <f t="array" ref="F110">_xlfn.IFS(B110=$F$5,E110*1,B110=$F$6,E110*-1,B110=$F$7,E110*1,B110="",0)</f>
        <v>0</v>
      </c>
      <c r="G110" s="169"/>
      <c r="H110" s="169"/>
      <c r="I110" s="171"/>
    </row>
    <row r="111" spans="2:9">
      <c r="B111" s="203"/>
      <c r="C111" s="167"/>
      <c r="D111" s="167" t="str">
        <f t="shared" si="1"/>
        <v/>
      </c>
      <c r="E111" s="168"/>
      <c r="F111" s="167" cm="1">
        <f t="array" ref="F111">_xlfn.IFS(B111=$F$5,E111*1,B111=$F$6,E111*-1,B111=$F$7,E111*1,B111="",0)</f>
        <v>0</v>
      </c>
      <c r="G111" s="167"/>
      <c r="H111" s="167"/>
      <c r="I111" s="160"/>
    </row>
    <row r="112" spans="2:9">
      <c r="B112" s="204"/>
      <c r="C112" s="169"/>
      <c r="D112" s="169" t="str">
        <f t="shared" si="1"/>
        <v/>
      </c>
      <c r="E112" s="170"/>
      <c r="F112" s="169" cm="1">
        <f t="array" ref="F112">_xlfn.IFS(B112=$F$5,E112*1,B112=$F$6,E112*-1,B112=$F$7,E112*1,B112="",0)</f>
        <v>0</v>
      </c>
      <c r="G112" s="169"/>
      <c r="H112" s="169"/>
      <c r="I112" s="171"/>
    </row>
    <row r="113" spans="2:9">
      <c r="B113" s="203"/>
      <c r="C113" s="167"/>
      <c r="D113" s="167" t="str">
        <f t="shared" si="1"/>
        <v/>
      </c>
      <c r="E113" s="168"/>
      <c r="F113" s="167" cm="1">
        <f t="array" ref="F113">_xlfn.IFS(B113=$F$5,E113*1,B113=$F$6,E113*-1,B113=$F$7,E113*1,B113="",0)</f>
        <v>0</v>
      </c>
      <c r="G113" s="167"/>
      <c r="H113" s="167"/>
      <c r="I113" s="160"/>
    </row>
    <row r="114" spans="2:9">
      <c r="B114" s="204"/>
      <c r="C114" s="169"/>
      <c r="D114" s="169" t="str">
        <f t="shared" si="1"/>
        <v/>
      </c>
      <c r="E114" s="170"/>
      <c r="F114" s="169" cm="1">
        <f t="array" ref="F114">_xlfn.IFS(B114=$F$5,E114*1,B114=$F$6,E114*-1,B114=$F$7,E114*1,B114="",0)</f>
        <v>0</v>
      </c>
      <c r="G114" s="169"/>
      <c r="H114" s="169"/>
      <c r="I114" s="171"/>
    </row>
    <row r="115" spans="2:9">
      <c r="B115" s="203"/>
      <c r="C115" s="167"/>
      <c r="D115" s="167" t="str">
        <f t="shared" si="1"/>
        <v/>
      </c>
      <c r="E115" s="168"/>
      <c r="F115" s="167" cm="1">
        <f t="array" ref="F115">_xlfn.IFS(B115=$F$5,E115*1,B115=$F$6,E115*-1,B115=$F$7,E115*1,B115="",0)</f>
        <v>0</v>
      </c>
      <c r="G115" s="167"/>
      <c r="H115" s="167"/>
      <c r="I115" s="160"/>
    </row>
    <row r="116" spans="2:9">
      <c r="B116" s="204"/>
      <c r="C116" s="169"/>
      <c r="D116" s="169" t="str">
        <f t="shared" si="1"/>
        <v/>
      </c>
      <c r="E116" s="170"/>
      <c r="F116" s="169" cm="1">
        <f t="array" ref="F116">_xlfn.IFS(B116=$F$5,E116*1,B116=$F$6,E116*-1,B116=$F$7,E116*1,B116="",0)</f>
        <v>0</v>
      </c>
      <c r="G116" s="169"/>
      <c r="H116" s="169"/>
      <c r="I116" s="171"/>
    </row>
    <row r="117" spans="2:9">
      <c r="B117" s="203"/>
      <c r="C117" s="167"/>
      <c r="D117" s="167" t="str">
        <f t="shared" si="1"/>
        <v/>
      </c>
      <c r="E117" s="168"/>
      <c r="F117" s="167" cm="1">
        <f t="array" ref="F117">_xlfn.IFS(B117=$F$5,E117*1,B117=$F$6,E117*-1,B117=$F$7,E117*1,B117="",0)</f>
        <v>0</v>
      </c>
      <c r="G117" s="167"/>
      <c r="H117" s="167"/>
      <c r="I117" s="160"/>
    </row>
    <row r="118" spans="2:9">
      <c r="B118" s="204"/>
      <c r="C118" s="169"/>
      <c r="D118" s="169" t="str">
        <f t="shared" si="1"/>
        <v/>
      </c>
      <c r="E118" s="170"/>
      <c r="F118" s="169" cm="1">
        <f t="array" ref="F118">_xlfn.IFS(B118=$F$5,E118*1,B118=$F$6,E118*-1,B118=$F$7,E118*1,B118="",0)</f>
        <v>0</v>
      </c>
      <c r="G118" s="169"/>
      <c r="H118" s="169"/>
      <c r="I118" s="171"/>
    </row>
    <row r="119" spans="2:9">
      <c r="B119" s="203"/>
      <c r="C119" s="167"/>
      <c r="D119" s="167" t="str">
        <f t="shared" si="1"/>
        <v/>
      </c>
      <c r="E119" s="168"/>
      <c r="F119" s="167" cm="1">
        <f t="array" ref="F119">_xlfn.IFS(B119=$F$5,E119*1,B119=$F$6,E119*-1,B119=$F$7,E119*1,B119="",0)</f>
        <v>0</v>
      </c>
      <c r="G119" s="167"/>
      <c r="H119" s="167"/>
      <c r="I119" s="160"/>
    </row>
    <row r="120" spans="2:9">
      <c r="B120" s="204"/>
      <c r="C120" s="169"/>
      <c r="D120" s="169" t="str">
        <f t="shared" si="1"/>
        <v/>
      </c>
      <c r="E120" s="170"/>
      <c r="F120" s="169" cm="1">
        <f t="array" ref="F120">_xlfn.IFS(B120=$F$5,E120*1,B120=$F$6,E120*-1,B120=$F$7,E120*1,B120="",0)</f>
        <v>0</v>
      </c>
      <c r="G120" s="169"/>
      <c r="H120" s="169"/>
      <c r="I120" s="171"/>
    </row>
    <row r="121" spans="2:9">
      <c r="B121" s="203"/>
      <c r="C121" s="167"/>
      <c r="D121" s="167" t="str">
        <f t="shared" si="1"/>
        <v/>
      </c>
      <c r="E121" s="168"/>
      <c r="F121" s="167" cm="1">
        <f t="array" ref="F121">_xlfn.IFS(B121=$F$5,E121*1,B121=$F$6,E121*-1,B121=$F$7,E121*1,B121="",0)</f>
        <v>0</v>
      </c>
      <c r="G121" s="167"/>
      <c r="H121" s="167"/>
      <c r="I121" s="160"/>
    </row>
    <row r="122" spans="2:9">
      <c r="B122" s="204"/>
      <c r="C122" s="169"/>
      <c r="D122" s="169" t="str">
        <f t="shared" si="1"/>
        <v/>
      </c>
      <c r="E122" s="170"/>
      <c r="F122" s="169" cm="1">
        <f t="array" ref="F122">_xlfn.IFS(B122=$F$5,E122*1,B122=$F$6,E122*-1,B122=$F$7,E122*1,B122="",0)</f>
        <v>0</v>
      </c>
      <c r="G122" s="169"/>
      <c r="H122" s="169"/>
      <c r="I122" s="171"/>
    </row>
    <row r="123" spans="2:9">
      <c r="B123" s="203"/>
      <c r="C123" s="167"/>
      <c r="D123" s="167" t="str">
        <f t="shared" si="1"/>
        <v/>
      </c>
      <c r="E123" s="168"/>
      <c r="F123" s="167" cm="1">
        <f t="array" ref="F123">_xlfn.IFS(B123=$F$5,E123*1,B123=$F$6,E123*-1,B123=$F$7,E123*1,B123="",0)</f>
        <v>0</v>
      </c>
      <c r="G123" s="167"/>
      <c r="H123" s="167"/>
      <c r="I123" s="160"/>
    </row>
    <row r="124" spans="2:9">
      <c r="B124" s="204"/>
      <c r="C124" s="169"/>
      <c r="D124" s="169" t="str">
        <f t="shared" si="1"/>
        <v/>
      </c>
      <c r="E124" s="170"/>
      <c r="F124" s="169" cm="1">
        <f t="array" ref="F124">_xlfn.IFS(B124=$F$5,E124*1,B124=$F$6,E124*-1,B124=$F$7,E124*1,B124="",0)</f>
        <v>0</v>
      </c>
      <c r="G124" s="169"/>
      <c r="H124" s="169"/>
      <c r="I124" s="171"/>
    </row>
    <row r="125" spans="2:9">
      <c r="B125" s="203"/>
      <c r="C125" s="167"/>
      <c r="D125" s="167" t="str">
        <f t="shared" si="1"/>
        <v/>
      </c>
      <c r="E125" s="168"/>
      <c r="F125" s="167" cm="1">
        <f t="array" ref="F125">_xlfn.IFS(B125=$F$5,E125*1,B125=$F$6,E125*-1,B125=$F$7,E125*1,B125="",0)</f>
        <v>0</v>
      </c>
      <c r="G125" s="167"/>
      <c r="H125" s="167"/>
      <c r="I125" s="160"/>
    </row>
    <row r="126" spans="2:9">
      <c r="B126" s="204"/>
      <c r="C126" s="169"/>
      <c r="D126" s="169" t="str">
        <f t="shared" si="1"/>
        <v/>
      </c>
      <c r="E126" s="170"/>
      <c r="F126" s="169" cm="1">
        <f t="array" ref="F126">_xlfn.IFS(B126=$F$5,E126*1,B126=$F$6,E126*-1,B126=$F$7,E126*1,B126="",0)</f>
        <v>0</v>
      </c>
      <c r="G126" s="169"/>
      <c r="H126" s="169"/>
      <c r="I126" s="171"/>
    </row>
    <row r="127" spans="2:9">
      <c r="B127" s="203"/>
      <c r="C127" s="167"/>
      <c r="D127" s="167" t="str">
        <f t="shared" si="1"/>
        <v/>
      </c>
      <c r="E127" s="168"/>
      <c r="F127" s="167" cm="1">
        <f t="array" ref="F127">_xlfn.IFS(B127=$F$5,E127*1,B127=$F$6,E127*-1,B127=$F$7,E127*1,B127="",0)</f>
        <v>0</v>
      </c>
      <c r="G127" s="167"/>
      <c r="H127" s="167"/>
      <c r="I127" s="160"/>
    </row>
    <row r="128" spans="2:9">
      <c r="B128" s="204"/>
      <c r="C128" s="169"/>
      <c r="D128" s="169" t="str">
        <f t="shared" si="1"/>
        <v/>
      </c>
      <c r="E128" s="170"/>
      <c r="F128" s="169" cm="1">
        <f t="array" ref="F128">_xlfn.IFS(B128=$F$5,E128*1,B128=$F$6,E128*-1,B128=$F$7,E128*1,B128="",0)</f>
        <v>0</v>
      </c>
      <c r="G128" s="169"/>
      <c r="H128" s="169"/>
      <c r="I128" s="171"/>
    </row>
    <row r="129" spans="2:9">
      <c r="B129" s="203"/>
      <c r="C129" s="167"/>
      <c r="D129" s="167" t="str">
        <f t="shared" si="1"/>
        <v/>
      </c>
      <c r="E129" s="168"/>
      <c r="F129" s="167" cm="1">
        <f t="array" ref="F129">_xlfn.IFS(B129=$F$5,E129*1,B129=$F$6,E129*-1,B129=$F$7,E129*1,B129="",0)</f>
        <v>0</v>
      </c>
      <c r="G129" s="167"/>
      <c r="H129" s="167"/>
      <c r="I129" s="160"/>
    </row>
    <row r="130" spans="2:9">
      <c r="B130" s="204"/>
      <c r="C130" s="169"/>
      <c r="D130" s="169" t="str">
        <f t="shared" si="1"/>
        <v/>
      </c>
      <c r="E130" s="170"/>
      <c r="F130" s="169" cm="1">
        <f t="array" ref="F130">_xlfn.IFS(B130=$F$5,E130*1,B130=$F$6,E130*-1,B130=$F$7,E130*1,B130="",0)</f>
        <v>0</v>
      </c>
      <c r="G130" s="169"/>
      <c r="H130" s="169"/>
      <c r="I130" s="171"/>
    </row>
    <row r="131" spans="2:9">
      <c r="B131" s="203"/>
      <c r="C131" s="167"/>
      <c r="D131" s="167" t="str">
        <f t="shared" si="1"/>
        <v/>
      </c>
      <c r="E131" s="168"/>
      <c r="F131" s="167" cm="1">
        <f t="array" ref="F131">_xlfn.IFS(B131=$F$5,E131*1,B131=$F$6,E131*-1,B131=$F$7,E131*1,B131="",0)</f>
        <v>0</v>
      </c>
      <c r="G131" s="167"/>
      <c r="H131" s="167"/>
      <c r="I131" s="160"/>
    </row>
    <row r="132" spans="2:9">
      <c r="B132" s="204"/>
      <c r="C132" s="169"/>
      <c r="D132" s="169" t="str">
        <f t="shared" si="1"/>
        <v/>
      </c>
      <c r="E132" s="170"/>
      <c r="F132" s="169" cm="1">
        <f t="array" ref="F132">_xlfn.IFS(B132=$F$5,E132*1,B132=$F$6,E132*-1,B132=$F$7,E132*1,B132="",0)</f>
        <v>0</v>
      </c>
      <c r="G132" s="169"/>
      <c r="H132" s="169"/>
      <c r="I132" s="171"/>
    </row>
    <row r="133" spans="2:9">
      <c r="B133" s="203"/>
      <c r="C133" s="167"/>
      <c r="D133" s="167" t="str">
        <f t="shared" si="1"/>
        <v/>
      </c>
      <c r="E133" s="168"/>
      <c r="F133" s="167" cm="1">
        <f t="array" ref="F133">_xlfn.IFS(B133=$F$5,E133*1,B133=$F$6,E133*-1,B133=$F$7,E133*1,B133="",0)</f>
        <v>0</v>
      </c>
      <c r="G133" s="167"/>
      <c r="H133" s="167"/>
      <c r="I133" s="160"/>
    </row>
    <row r="134" spans="2:9">
      <c r="B134" s="204"/>
      <c r="C134" s="169"/>
      <c r="D134" s="169" t="str">
        <f t="shared" si="1"/>
        <v/>
      </c>
      <c r="E134" s="170"/>
      <c r="F134" s="169" cm="1">
        <f t="array" ref="F134">_xlfn.IFS(B134=$F$5,E134*1,B134=$F$6,E134*-1,B134=$F$7,E134*1,B134="",0)</f>
        <v>0</v>
      </c>
      <c r="G134" s="169"/>
      <c r="H134" s="169"/>
      <c r="I134" s="171"/>
    </row>
    <row r="135" spans="2:9">
      <c r="B135" s="203"/>
      <c r="C135" s="167"/>
      <c r="D135" s="167" t="str">
        <f t="shared" si="1"/>
        <v/>
      </c>
      <c r="E135" s="168"/>
      <c r="F135" s="167" cm="1">
        <f t="array" ref="F135">_xlfn.IFS(B135=$F$5,E135*1,B135=$F$6,E135*-1,B135=$F$7,E135*1,B135="",0)</f>
        <v>0</v>
      </c>
      <c r="G135" s="167"/>
      <c r="H135" s="167"/>
      <c r="I135" s="160"/>
    </row>
    <row r="136" spans="2:9">
      <c r="B136" s="204"/>
      <c r="C136" s="169"/>
      <c r="D136" s="169" t="str">
        <f t="shared" si="1"/>
        <v/>
      </c>
      <c r="E136" s="170"/>
      <c r="F136" s="169" cm="1">
        <f t="array" ref="F136">_xlfn.IFS(B136=$F$5,E136*1,B136=$F$6,E136*-1,B136=$F$7,E136*1,B136="",0)</f>
        <v>0</v>
      </c>
      <c r="G136" s="169"/>
      <c r="H136" s="169"/>
      <c r="I136" s="171"/>
    </row>
    <row r="137" spans="2:9">
      <c r="B137" s="203"/>
      <c r="C137" s="167"/>
      <c r="D137" s="167" t="str">
        <f t="shared" si="1"/>
        <v/>
      </c>
      <c r="E137" s="168"/>
      <c r="F137" s="167" cm="1">
        <f t="array" ref="F137">_xlfn.IFS(B137=$F$5,E137*1,B137=$F$6,E137*-1,B137=$F$7,E137*1,B137="",0)</f>
        <v>0</v>
      </c>
      <c r="G137" s="167"/>
      <c r="H137" s="167"/>
      <c r="I137" s="160"/>
    </row>
    <row r="138" spans="2:9">
      <c r="B138" s="204"/>
      <c r="C138" s="169"/>
      <c r="D138" s="169" t="str">
        <f t="shared" si="1"/>
        <v/>
      </c>
      <c r="E138" s="170"/>
      <c r="F138" s="169" cm="1">
        <f t="array" ref="F138">_xlfn.IFS(B138=$F$5,E138*1,B138=$F$6,E138*-1,B138=$F$7,E138*1,B138="",0)</f>
        <v>0</v>
      </c>
      <c r="G138" s="169"/>
      <c r="H138" s="169"/>
      <c r="I138" s="171"/>
    </row>
    <row r="139" spans="2:9">
      <c r="B139" s="203"/>
      <c r="C139" s="167"/>
      <c r="D139" s="167" t="str">
        <f t="shared" si="1"/>
        <v/>
      </c>
      <c r="E139" s="168"/>
      <c r="F139" s="167" cm="1">
        <f t="array" ref="F139">_xlfn.IFS(B139=$F$5,E139*1,B139=$F$6,E139*-1,B139=$F$7,E139*1,B139="",0)</f>
        <v>0</v>
      </c>
      <c r="G139" s="167"/>
      <c r="H139" s="167"/>
      <c r="I139" s="160"/>
    </row>
    <row r="140" spans="2:9">
      <c r="B140" s="204"/>
      <c r="C140" s="169"/>
      <c r="D140" s="169" t="str">
        <f t="shared" si="1"/>
        <v/>
      </c>
      <c r="E140" s="170"/>
      <c r="F140" s="169" cm="1">
        <f t="array" ref="F140">_xlfn.IFS(B140=$F$5,E140*1,B140=$F$6,E140*-1,B140=$F$7,E140*1,B140="",0)</f>
        <v>0</v>
      </c>
      <c r="G140" s="169"/>
      <c r="H140" s="169"/>
      <c r="I140" s="171"/>
    </row>
    <row r="141" spans="2:9">
      <c r="B141" s="203"/>
      <c r="C141" s="167"/>
      <c r="D141" s="167" t="str">
        <f t="shared" si="1"/>
        <v/>
      </c>
      <c r="E141" s="168"/>
      <c r="F141" s="167" cm="1">
        <f t="array" ref="F141">_xlfn.IFS(B141=$F$5,E141*1,B141=$F$6,E141*-1,B141=$F$7,E141*1,B141="",0)</f>
        <v>0</v>
      </c>
      <c r="G141" s="167"/>
      <c r="H141" s="167"/>
      <c r="I141" s="160"/>
    </row>
    <row r="142" spans="2:9">
      <c r="B142" s="204"/>
      <c r="C142" s="169"/>
      <c r="D142" s="169" t="str">
        <f t="shared" si="1"/>
        <v/>
      </c>
      <c r="E142" s="170"/>
      <c r="F142" s="169" cm="1">
        <f t="array" ref="F142">_xlfn.IFS(B142=$F$5,E142*1,B142=$F$6,E142*-1,B142=$F$7,E142*1,B142="",0)</f>
        <v>0</v>
      </c>
      <c r="G142" s="169"/>
      <c r="H142" s="169"/>
      <c r="I142" s="171"/>
    </row>
    <row r="143" spans="2:9">
      <c r="B143" s="203"/>
      <c r="C143" s="167"/>
      <c r="D143" s="167" t="str">
        <f t="shared" si="1"/>
        <v/>
      </c>
      <c r="E143" s="168"/>
      <c r="F143" s="167" cm="1">
        <f t="array" ref="F143">_xlfn.IFS(B143=$F$5,E143*1,B143=$F$6,E143*-1,B143=$F$7,E143*1,B143="",0)</f>
        <v>0</v>
      </c>
      <c r="G143" s="167"/>
      <c r="H143" s="167"/>
      <c r="I143" s="160"/>
    </row>
    <row r="144" spans="2:9">
      <c r="B144" s="204"/>
      <c r="C144" s="169"/>
      <c r="D144" s="169" t="str">
        <f t="shared" si="1"/>
        <v/>
      </c>
      <c r="E144" s="170"/>
      <c r="F144" s="169" cm="1">
        <f t="array" ref="F144">_xlfn.IFS(B144=$F$5,E144*1,B144=$F$6,E144*-1,B144=$F$7,E144*1,B144="",0)</f>
        <v>0</v>
      </c>
      <c r="G144" s="169"/>
      <c r="H144" s="169"/>
      <c r="I144" s="171"/>
    </row>
    <row r="145" spans="2:9">
      <c r="B145" s="203"/>
      <c r="C145" s="167"/>
      <c r="D145" s="167" t="str">
        <f t="shared" si="1"/>
        <v/>
      </c>
      <c r="E145" s="168"/>
      <c r="F145" s="167" cm="1">
        <f t="array" ref="F145">_xlfn.IFS(B145=$F$5,E145*1,B145=$F$6,E145*-1,B145=$F$7,E145*1,B145="",0)</f>
        <v>0</v>
      </c>
      <c r="G145" s="167"/>
      <c r="H145" s="167"/>
      <c r="I145" s="160"/>
    </row>
    <row r="146" spans="2:9">
      <c r="B146" s="204"/>
      <c r="C146" s="169"/>
      <c r="D146" s="169" t="str">
        <f t="shared" si="1"/>
        <v/>
      </c>
      <c r="E146" s="170"/>
      <c r="F146" s="169" cm="1">
        <f t="array" ref="F146">_xlfn.IFS(B146=$F$5,E146*1,B146=$F$6,E146*-1,B146=$F$7,E146*1,B146="",0)</f>
        <v>0</v>
      </c>
      <c r="G146" s="169"/>
      <c r="H146" s="169"/>
      <c r="I146" s="171"/>
    </row>
    <row r="147" spans="2:9">
      <c r="B147" s="203"/>
      <c r="C147" s="167"/>
      <c r="D147" s="167" t="str">
        <f t="shared" si="1"/>
        <v/>
      </c>
      <c r="E147" s="168"/>
      <c r="F147" s="167" cm="1">
        <f t="array" ref="F147">_xlfn.IFS(B147=$F$5,E147*1,B147=$F$6,E147*-1,B147=$F$7,E147*1,B147="",0)</f>
        <v>0</v>
      </c>
      <c r="G147" s="167"/>
      <c r="H147" s="167"/>
      <c r="I147" s="160"/>
    </row>
    <row r="148" spans="2:9">
      <c r="B148" s="204"/>
      <c r="C148" s="169"/>
      <c r="D148" s="169" t="str">
        <f t="shared" si="1"/>
        <v/>
      </c>
      <c r="E148" s="170"/>
      <c r="F148" s="169" cm="1">
        <f t="array" ref="F148">_xlfn.IFS(B148=$F$5,E148*1,B148=$F$6,E148*-1,B148=$F$7,E148*1,B148="",0)</f>
        <v>0</v>
      </c>
      <c r="G148" s="169"/>
      <c r="H148" s="169"/>
      <c r="I148" s="171"/>
    </row>
    <row r="149" spans="2:9">
      <c r="B149" s="203"/>
      <c r="C149" s="167"/>
      <c r="D149" s="167" t="str">
        <f t="shared" si="1"/>
        <v/>
      </c>
      <c r="E149" s="168"/>
      <c r="F149" s="167" cm="1">
        <f t="array" ref="F149">_xlfn.IFS(B149=$F$5,E149*1,B149=$F$6,E149*-1,B149=$F$7,E149*1,B149="",0)</f>
        <v>0</v>
      </c>
      <c r="G149" s="167"/>
      <c r="H149" s="167"/>
      <c r="I149" s="160"/>
    </row>
    <row r="150" spans="2:9">
      <c r="B150" s="204"/>
      <c r="C150" s="169"/>
      <c r="D150" s="169" t="str">
        <f t="shared" si="1"/>
        <v/>
      </c>
      <c r="E150" s="170"/>
      <c r="F150" s="169" cm="1">
        <f t="array" ref="F150">_xlfn.IFS(B150=$F$5,E150*1,B150=$F$6,E150*-1,B150=$F$7,E150*1,B150="",0)</f>
        <v>0</v>
      </c>
      <c r="G150" s="169"/>
      <c r="H150" s="169"/>
      <c r="I150" s="171"/>
    </row>
    <row r="151" spans="2:9">
      <c r="B151" s="203"/>
      <c r="C151" s="167"/>
      <c r="D151" s="167" t="str">
        <f t="shared" si="1"/>
        <v/>
      </c>
      <c r="E151" s="168"/>
      <c r="F151" s="167" cm="1">
        <f t="array" ref="F151">_xlfn.IFS(B151=$F$5,E151*1,B151=$F$6,E151*-1,B151=$F$7,E151*1,B151="",0)</f>
        <v>0</v>
      </c>
      <c r="G151" s="167"/>
      <c r="H151" s="167"/>
      <c r="I151" s="160"/>
    </row>
    <row r="152" spans="2:9">
      <c r="B152" s="204"/>
      <c r="C152" s="169"/>
      <c r="D152" s="169" t="str">
        <f t="shared" si="1"/>
        <v/>
      </c>
      <c r="E152" s="170"/>
      <c r="F152" s="169" cm="1">
        <f t="array" ref="F152">_xlfn.IFS(B152=$F$5,E152*1,B152=$F$6,E152*-1,B152=$F$7,E152*1,B152="",0)</f>
        <v>0</v>
      </c>
      <c r="G152" s="169"/>
      <c r="H152" s="169"/>
      <c r="I152" s="171"/>
    </row>
    <row r="153" spans="2:9">
      <c r="B153" s="203"/>
      <c r="C153" s="167"/>
      <c r="D153" s="167" t="str">
        <f t="shared" si="1"/>
        <v/>
      </c>
      <c r="E153" s="168"/>
      <c r="F153" s="167" cm="1">
        <f t="array" ref="F153">_xlfn.IFS(B153=$F$5,E153*1,B153=$F$6,E153*-1,B153=$F$7,E153*1,B153="",0)</f>
        <v>0</v>
      </c>
      <c r="G153" s="167"/>
      <c r="H153" s="167"/>
      <c r="I153" s="160"/>
    </row>
    <row r="154" spans="2:9">
      <c r="B154" s="204"/>
      <c r="C154" s="169"/>
      <c r="D154" s="169" t="str">
        <f t="shared" si="1"/>
        <v/>
      </c>
      <c r="E154" s="170"/>
      <c r="F154" s="169" cm="1">
        <f t="array" ref="F154">_xlfn.IFS(B154=$F$5,E154*1,B154=$F$6,E154*-1,B154=$F$7,E154*1,B154="",0)</f>
        <v>0</v>
      </c>
      <c r="G154" s="169"/>
      <c r="H154" s="169"/>
      <c r="I154" s="171"/>
    </row>
    <row r="155" spans="2:9">
      <c r="B155" s="203"/>
      <c r="C155" s="167"/>
      <c r="D155" s="167" t="str">
        <f t="shared" si="1"/>
        <v/>
      </c>
      <c r="E155" s="168"/>
      <c r="F155" s="167" cm="1">
        <f t="array" ref="F155">_xlfn.IFS(B155=$F$5,E155*1,B155=$F$6,E155*-1,B155=$F$7,E155*1,B155="",0)</f>
        <v>0</v>
      </c>
      <c r="G155" s="167"/>
      <c r="H155" s="167"/>
      <c r="I155" s="160"/>
    </row>
    <row r="156" spans="2:9">
      <c r="B156" s="204"/>
      <c r="C156" s="169"/>
      <c r="D156" s="169" t="str">
        <f t="shared" si="1"/>
        <v/>
      </c>
      <c r="E156" s="170"/>
      <c r="F156" s="169" cm="1">
        <f t="array" ref="F156">_xlfn.IFS(B156=$F$5,E156*1,B156=$F$6,E156*-1,B156=$F$7,E156*1,B156="",0)</f>
        <v>0</v>
      </c>
      <c r="G156" s="169"/>
      <c r="H156" s="169"/>
      <c r="I156" s="171"/>
    </row>
    <row r="157" spans="2:9">
      <c r="B157" s="203"/>
      <c r="C157" s="167"/>
      <c r="D157" s="167" t="str">
        <f t="shared" si="1"/>
        <v/>
      </c>
      <c r="E157" s="168"/>
      <c r="F157" s="167" cm="1">
        <f t="array" ref="F157">_xlfn.IFS(B157=$F$5,E157*1,B157=$F$6,E157*-1,B157=$F$7,E157*1,B157="",0)</f>
        <v>0</v>
      </c>
      <c r="G157" s="167"/>
      <c r="H157" s="167"/>
      <c r="I157" s="160"/>
    </row>
    <row r="158" spans="2:9">
      <c r="B158" s="204"/>
      <c r="C158" s="169"/>
      <c r="D158" s="169" t="str">
        <f t="shared" si="1"/>
        <v/>
      </c>
      <c r="E158" s="170"/>
      <c r="F158" s="169" cm="1">
        <f t="array" ref="F158">_xlfn.IFS(B158=$F$5,E158*1,B158=$F$6,E158*-1,B158=$F$7,E158*1,B158="",0)</f>
        <v>0</v>
      </c>
      <c r="G158" s="169"/>
      <c r="H158" s="169"/>
      <c r="I158" s="171"/>
    </row>
    <row r="159" spans="2:9">
      <c r="B159" s="203"/>
      <c r="C159" s="167"/>
      <c r="D159" s="167" t="str">
        <f t="shared" ref="D159:D222" si="2">IFERROR(VLOOKUP(C159,$C$19:$D$24,2,0),"")</f>
        <v/>
      </c>
      <c r="E159" s="168"/>
      <c r="F159" s="167" cm="1">
        <f t="array" ref="F159">_xlfn.IFS(B159=$F$5,E159*1,B159=$F$6,E159*-1,B159=$F$7,E159*1,B159="",0)</f>
        <v>0</v>
      </c>
      <c r="G159" s="167"/>
      <c r="H159" s="167"/>
      <c r="I159" s="160"/>
    </row>
    <row r="160" spans="2:9">
      <c r="B160" s="204"/>
      <c r="C160" s="169"/>
      <c r="D160" s="169" t="str">
        <f t="shared" si="2"/>
        <v/>
      </c>
      <c r="E160" s="170"/>
      <c r="F160" s="169" cm="1">
        <f t="array" ref="F160">_xlfn.IFS(B160=$F$5,E160*1,B160=$F$6,E160*-1,B160=$F$7,E160*1,B160="",0)</f>
        <v>0</v>
      </c>
      <c r="G160" s="169"/>
      <c r="H160" s="169"/>
      <c r="I160" s="171"/>
    </row>
    <row r="161" spans="2:9">
      <c r="B161" s="203"/>
      <c r="C161" s="167"/>
      <c r="D161" s="167" t="str">
        <f t="shared" si="2"/>
        <v/>
      </c>
      <c r="E161" s="168"/>
      <c r="F161" s="167" cm="1">
        <f t="array" ref="F161">_xlfn.IFS(B161=$F$5,E161*1,B161=$F$6,E161*-1,B161=$F$7,E161*1,B161="",0)</f>
        <v>0</v>
      </c>
      <c r="G161" s="167"/>
      <c r="H161" s="167"/>
      <c r="I161" s="160"/>
    </row>
    <row r="162" spans="2:9">
      <c r="B162" s="204"/>
      <c r="C162" s="169"/>
      <c r="D162" s="169" t="str">
        <f t="shared" si="2"/>
        <v/>
      </c>
      <c r="E162" s="170"/>
      <c r="F162" s="169" cm="1">
        <f t="array" ref="F162">_xlfn.IFS(B162=$F$5,E162*1,B162=$F$6,E162*-1,B162=$F$7,E162*1,B162="",0)</f>
        <v>0</v>
      </c>
      <c r="G162" s="169"/>
      <c r="H162" s="169"/>
      <c r="I162" s="171"/>
    </row>
    <row r="163" spans="2:9">
      <c r="B163" s="203"/>
      <c r="C163" s="167"/>
      <c r="D163" s="167" t="str">
        <f t="shared" si="2"/>
        <v/>
      </c>
      <c r="E163" s="168"/>
      <c r="F163" s="167" cm="1">
        <f t="array" ref="F163">_xlfn.IFS(B163=$F$5,E163*1,B163=$F$6,E163*-1,B163=$F$7,E163*1,B163="",0)</f>
        <v>0</v>
      </c>
      <c r="G163" s="167"/>
      <c r="H163" s="167"/>
      <c r="I163" s="160"/>
    </row>
    <row r="164" spans="2:9">
      <c r="B164" s="204"/>
      <c r="C164" s="169"/>
      <c r="D164" s="169" t="str">
        <f t="shared" si="2"/>
        <v/>
      </c>
      <c r="E164" s="170"/>
      <c r="F164" s="169" cm="1">
        <f t="array" ref="F164">_xlfn.IFS(B164=$F$5,E164*1,B164=$F$6,E164*-1,B164=$F$7,E164*1,B164="",0)</f>
        <v>0</v>
      </c>
      <c r="G164" s="169"/>
      <c r="H164" s="169"/>
      <c r="I164" s="171"/>
    </row>
    <row r="165" spans="2:9">
      <c r="B165" s="203"/>
      <c r="C165" s="167"/>
      <c r="D165" s="167" t="str">
        <f t="shared" si="2"/>
        <v/>
      </c>
      <c r="E165" s="168"/>
      <c r="F165" s="167" cm="1">
        <f t="array" ref="F165">_xlfn.IFS(B165=$F$5,E165*1,B165=$F$6,E165*-1,B165=$F$7,E165*1,B165="",0)</f>
        <v>0</v>
      </c>
      <c r="G165" s="167"/>
      <c r="H165" s="167"/>
      <c r="I165" s="160"/>
    </row>
    <row r="166" spans="2:9">
      <c r="B166" s="204"/>
      <c r="C166" s="169"/>
      <c r="D166" s="169" t="str">
        <f t="shared" si="2"/>
        <v/>
      </c>
      <c r="E166" s="170"/>
      <c r="F166" s="169" cm="1">
        <f t="array" ref="F166">_xlfn.IFS(B166=$F$5,E166*1,B166=$F$6,E166*-1,B166=$F$7,E166*1,B166="",0)</f>
        <v>0</v>
      </c>
      <c r="G166" s="169"/>
      <c r="H166" s="169"/>
      <c r="I166" s="171"/>
    </row>
    <row r="167" spans="2:9">
      <c r="B167" s="203"/>
      <c r="C167" s="167"/>
      <c r="D167" s="167" t="str">
        <f t="shared" si="2"/>
        <v/>
      </c>
      <c r="E167" s="168"/>
      <c r="F167" s="167" cm="1">
        <f t="array" ref="F167">_xlfn.IFS(B167=$F$5,E167*1,B167=$F$6,E167*-1,B167=$F$7,E167*1,B167="",0)</f>
        <v>0</v>
      </c>
      <c r="G167" s="167"/>
      <c r="H167" s="167"/>
      <c r="I167" s="160"/>
    </row>
    <row r="168" spans="2:9">
      <c r="B168" s="204"/>
      <c r="C168" s="169"/>
      <c r="D168" s="169" t="str">
        <f t="shared" si="2"/>
        <v/>
      </c>
      <c r="E168" s="170"/>
      <c r="F168" s="169" cm="1">
        <f t="array" ref="F168">_xlfn.IFS(B168=$F$5,E168*1,B168=$F$6,E168*-1,B168=$F$7,E168*1,B168="",0)</f>
        <v>0</v>
      </c>
      <c r="G168" s="169"/>
      <c r="H168" s="169"/>
      <c r="I168" s="171"/>
    </row>
    <row r="169" spans="2:9">
      <c r="B169" s="203"/>
      <c r="C169" s="167"/>
      <c r="D169" s="167" t="str">
        <f t="shared" si="2"/>
        <v/>
      </c>
      <c r="E169" s="168"/>
      <c r="F169" s="167" cm="1">
        <f t="array" ref="F169">_xlfn.IFS(B169=$F$5,E169*1,B169=$F$6,E169*-1,B169=$F$7,E169*1,B169="",0)</f>
        <v>0</v>
      </c>
      <c r="G169" s="167"/>
      <c r="H169" s="167"/>
      <c r="I169" s="160"/>
    </row>
    <row r="170" spans="2:9">
      <c r="B170" s="204"/>
      <c r="C170" s="169"/>
      <c r="D170" s="169" t="str">
        <f t="shared" si="2"/>
        <v/>
      </c>
      <c r="E170" s="170"/>
      <c r="F170" s="169" cm="1">
        <f t="array" ref="F170">_xlfn.IFS(B170=$F$5,E170*1,B170=$F$6,E170*-1,B170=$F$7,E170*1,B170="",0)</f>
        <v>0</v>
      </c>
      <c r="G170" s="169"/>
      <c r="H170" s="169"/>
      <c r="I170" s="171"/>
    </row>
    <row r="171" spans="2:9">
      <c r="B171" s="203"/>
      <c r="C171" s="167"/>
      <c r="D171" s="167" t="str">
        <f t="shared" si="2"/>
        <v/>
      </c>
      <c r="E171" s="168"/>
      <c r="F171" s="167" cm="1">
        <f t="array" ref="F171">_xlfn.IFS(B171=$F$5,E171*1,B171=$F$6,E171*-1,B171=$F$7,E171*1,B171="",0)</f>
        <v>0</v>
      </c>
      <c r="G171" s="167"/>
      <c r="H171" s="167"/>
      <c r="I171" s="160"/>
    </row>
    <row r="172" spans="2:9">
      <c r="B172" s="204"/>
      <c r="C172" s="169"/>
      <c r="D172" s="169" t="str">
        <f t="shared" si="2"/>
        <v/>
      </c>
      <c r="E172" s="170"/>
      <c r="F172" s="169" cm="1">
        <f t="array" ref="F172">_xlfn.IFS(B172=$F$5,E172*1,B172=$F$6,E172*-1,B172=$F$7,E172*1,B172="",0)</f>
        <v>0</v>
      </c>
      <c r="G172" s="169"/>
      <c r="H172" s="169"/>
      <c r="I172" s="171"/>
    </row>
    <row r="173" spans="2:9">
      <c r="B173" s="203"/>
      <c r="C173" s="167"/>
      <c r="D173" s="167" t="str">
        <f t="shared" si="2"/>
        <v/>
      </c>
      <c r="E173" s="168"/>
      <c r="F173" s="167" cm="1">
        <f t="array" ref="F173">_xlfn.IFS(B173=$F$5,E173*1,B173=$F$6,E173*-1,B173=$F$7,E173*1,B173="",0)</f>
        <v>0</v>
      </c>
      <c r="G173" s="167"/>
      <c r="H173" s="167"/>
      <c r="I173" s="160"/>
    </row>
    <row r="174" spans="2:9">
      <c r="B174" s="204"/>
      <c r="C174" s="169"/>
      <c r="D174" s="169" t="str">
        <f t="shared" si="2"/>
        <v/>
      </c>
      <c r="E174" s="170"/>
      <c r="F174" s="169" cm="1">
        <f t="array" ref="F174">_xlfn.IFS(B174=$F$5,E174*1,B174=$F$6,E174*-1,B174=$F$7,E174*1,B174="",0)</f>
        <v>0</v>
      </c>
      <c r="G174" s="169"/>
      <c r="H174" s="169"/>
      <c r="I174" s="171"/>
    </row>
    <row r="175" spans="2:9">
      <c r="B175" s="203"/>
      <c r="C175" s="167"/>
      <c r="D175" s="167" t="str">
        <f t="shared" si="2"/>
        <v/>
      </c>
      <c r="E175" s="168"/>
      <c r="F175" s="167" cm="1">
        <f t="array" ref="F175">_xlfn.IFS(B175=$F$5,E175*1,B175=$F$6,E175*-1,B175=$F$7,E175*1,B175="",0)</f>
        <v>0</v>
      </c>
      <c r="G175" s="167"/>
      <c r="H175" s="167"/>
      <c r="I175" s="160"/>
    </row>
    <row r="176" spans="2:9">
      <c r="B176" s="204"/>
      <c r="C176" s="169"/>
      <c r="D176" s="169" t="str">
        <f t="shared" si="2"/>
        <v/>
      </c>
      <c r="E176" s="170"/>
      <c r="F176" s="169" cm="1">
        <f t="array" ref="F176">_xlfn.IFS(B176=$F$5,E176*1,B176=$F$6,E176*-1,B176=$F$7,E176*1,B176="",0)</f>
        <v>0</v>
      </c>
      <c r="G176" s="169"/>
      <c r="H176" s="169"/>
      <c r="I176" s="171"/>
    </row>
    <row r="177" spans="2:9">
      <c r="B177" s="203"/>
      <c r="C177" s="167"/>
      <c r="D177" s="167" t="str">
        <f t="shared" si="2"/>
        <v/>
      </c>
      <c r="E177" s="168"/>
      <c r="F177" s="167" cm="1">
        <f t="array" ref="F177">_xlfn.IFS(B177=$F$5,E177*1,B177=$F$6,E177*-1,B177=$F$7,E177*1,B177="",0)</f>
        <v>0</v>
      </c>
      <c r="G177" s="167"/>
      <c r="H177" s="167"/>
      <c r="I177" s="160"/>
    </row>
    <row r="178" spans="2:9">
      <c r="B178" s="204"/>
      <c r="C178" s="169"/>
      <c r="D178" s="169" t="str">
        <f t="shared" si="2"/>
        <v/>
      </c>
      <c r="E178" s="170"/>
      <c r="F178" s="169" cm="1">
        <f t="array" ref="F178">_xlfn.IFS(B178=$F$5,E178*1,B178=$F$6,E178*-1,B178=$F$7,E178*1,B178="",0)</f>
        <v>0</v>
      </c>
      <c r="G178" s="169"/>
      <c r="H178" s="169"/>
      <c r="I178" s="171"/>
    </row>
    <row r="179" spans="2:9">
      <c r="B179" s="203"/>
      <c r="C179" s="167"/>
      <c r="D179" s="167" t="str">
        <f t="shared" si="2"/>
        <v/>
      </c>
      <c r="E179" s="168"/>
      <c r="F179" s="167" cm="1">
        <f t="array" ref="F179">_xlfn.IFS(B179=$F$5,E179*1,B179=$F$6,E179*-1,B179=$F$7,E179*1,B179="",0)</f>
        <v>0</v>
      </c>
      <c r="G179" s="167"/>
      <c r="H179" s="167"/>
      <c r="I179" s="160"/>
    </row>
    <row r="180" spans="2:9">
      <c r="B180" s="204"/>
      <c r="C180" s="169"/>
      <c r="D180" s="169" t="str">
        <f t="shared" si="2"/>
        <v/>
      </c>
      <c r="E180" s="170"/>
      <c r="F180" s="169" cm="1">
        <f t="array" ref="F180">_xlfn.IFS(B180=$F$5,E180*1,B180=$F$6,E180*-1,B180=$F$7,E180*1,B180="",0)</f>
        <v>0</v>
      </c>
      <c r="G180" s="169"/>
      <c r="H180" s="169"/>
      <c r="I180" s="171"/>
    </row>
    <row r="181" spans="2:9">
      <c r="B181" s="203"/>
      <c r="C181" s="167"/>
      <c r="D181" s="167" t="str">
        <f t="shared" si="2"/>
        <v/>
      </c>
      <c r="E181" s="168"/>
      <c r="F181" s="167" cm="1">
        <f t="array" ref="F181">_xlfn.IFS(B181=$F$5,E181*1,B181=$F$6,E181*-1,B181=$F$7,E181*1,B181="",0)</f>
        <v>0</v>
      </c>
      <c r="G181" s="167"/>
      <c r="H181" s="167"/>
      <c r="I181" s="160"/>
    </row>
    <row r="182" spans="2:9">
      <c r="B182" s="204"/>
      <c r="C182" s="169"/>
      <c r="D182" s="169" t="str">
        <f t="shared" si="2"/>
        <v/>
      </c>
      <c r="E182" s="170"/>
      <c r="F182" s="169" cm="1">
        <f t="array" ref="F182">_xlfn.IFS(B182=$F$5,E182*1,B182=$F$6,E182*-1,B182=$F$7,E182*1,B182="",0)</f>
        <v>0</v>
      </c>
      <c r="G182" s="169"/>
      <c r="H182" s="169"/>
      <c r="I182" s="171"/>
    </row>
    <row r="183" spans="2:9">
      <c r="B183" s="203"/>
      <c r="C183" s="167"/>
      <c r="D183" s="167" t="str">
        <f t="shared" si="2"/>
        <v/>
      </c>
      <c r="E183" s="168"/>
      <c r="F183" s="167" cm="1">
        <f t="array" ref="F183">_xlfn.IFS(B183=$F$5,E183*1,B183=$F$6,E183*-1,B183=$F$7,E183*1,B183="",0)</f>
        <v>0</v>
      </c>
      <c r="G183" s="167"/>
      <c r="H183" s="167"/>
      <c r="I183" s="160"/>
    </row>
    <row r="184" spans="2:9">
      <c r="B184" s="204"/>
      <c r="C184" s="169"/>
      <c r="D184" s="169" t="str">
        <f t="shared" si="2"/>
        <v/>
      </c>
      <c r="E184" s="170"/>
      <c r="F184" s="169" cm="1">
        <f t="array" ref="F184">_xlfn.IFS(B184=$F$5,E184*1,B184=$F$6,E184*-1,B184=$F$7,E184*1,B184="",0)</f>
        <v>0</v>
      </c>
      <c r="G184" s="169"/>
      <c r="H184" s="169"/>
      <c r="I184" s="171"/>
    </row>
    <row r="185" spans="2:9">
      <c r="B185" s="203"/>
      <c r="C185" s="167"/>
      <c r="D185" s="167" t="str">
        <f t="shared" si="2"/>
        <v/>
      </c>
      <c r="E185" s="168"/>
      <c r="F185" s="167" cm="1">
        <f t="array" ref="F185">_xlfn.IFS(B185=$F$5,E185*1,B185=$F$6,E185*-1,B185=$F$7,E185*1,B185="",0)</f>
        <v>0</v>
      </c>
      <c r="G185" s="167"/>
      <c r="H185" s="167"/>
      <c r="I185" s="160"/>
    </row>
    <row r="186" spans="2:9">
      <c r="B186" s="204"/>
      <c r="C186" s="169"/>
      <c r="D186" s="169" t="str">
        <f t="shared" si="2"/>
        <v/>
      </c>
      <c r="E186" s="170"/>
      <c r="F186" s="169" cm="1">
        <f t="array" ref="F186">_xlfn.IFS(B186=$F$5,E186*1,B186=$F$6,E186*-1,B186=$F$7,E186*1,B186="",0)</f>
        <v>0</v>
      </c>
      <c r="G186" s="169"/>
      <c r="H186" s="169"/>
      <c r="I186" s="171"/>
    </row>
    <row r="187" spans="2:9">
      <c r="B187" s="203"/>
      <c r="C187" s="167"/>
      <c r="D187" s="167" t="str">
        <f t="shared" si="2"/>
        <v/>
      </c>
      <c r="E187" s="168"/>
      <c r="F187" s="167" cm="1">
        <f t="array" ref="F187">_xlfn.IFS(B187=$F$5,E187*1,B187=$F$6,E187*-1,B187=$F$7,E187*1,B187="",0)</f>
        <v>0</v>
      </c>
      <c r="G187" s="167"/>
      <c r="H187" s="167"/>
      <c r="I187" s="160"/>
    </row>
    <row r="188" spans="2:9">
      <c r="B188" s="204"/>
      <c r="C188" s="169"/>
      <c r="D188" s="169" t="str">
        <f t="shared" si="2"/>
        <v/>
      </c>
      <c r="E188" s="170"/>
      <c r="F188" s="169" cm="1">
        <f t="array" ref="F188">_xlfn.IFS(B188=$F$5,E188*1,B188=$F$6,E188*-1,B188=$F$7,E188*1,B188="",0)</f>
        <v>0</v>
      </c>
      <c r="G188" s="169"/>
      <c r="H188" s="169"/>
      <c r="I188" s="171"/>
    </row>
    <row r="189" spans="2:9">
      <c r="B189" s="203"/>
      <c r="C189" s="167"/>
      <c r="D189" s="167" t="str">
        <f t="shared" si="2"/>
        <v/>
      </c>
      <c r="E189" s="168"/>
      <c r="F189" s="167" cm="1">
        <f t="array" ref="F189">_xlfn.IFS(B189=$F$5,E189*1,B189=$F$6,E189*-1,B189=$F$7,E189*1,B189="",0)</f>
        <v>0</v>
      </c>
      <c r="G189" s="167"/>
      <c r="H189" s="167"/>
      <c r="I189" s="160"/>
    </row>
    <row r="190" spans="2:9">
      <c r="B190" s="204"/>
      <c r="C190" s="169"/>
      <c r="D190" s="169" t="str">
        <f t="shared" si="2"/>
        <v/>
      </c>
      <c r="E190" s="170"/>
      <c r="F190" s="169" cm="1">
        <f t="array" ref="F190">_xlfn.IFS(B190=$F$5,E190*1,B190=$F$6,E190*-1,B190=$F$7,E190*1,B190="",0)</f>
        <v>0</v>
      </c>
      <c r="G190" s="169"/>
      <c r="H190" s="169"/>
      <c r="I190" s="171"/>
    </row>
    <row r="191" spans="2:9">
      <c r="B191" s="203"/>
      <c r="C191" s="167"/>
      <c r="D191" s="167" t="str">
        <f t="shared" si="2"/>
        <v/>
      </c>
      <c r="E191" s="168"/>
      <c r="F191" s="167" cm="1">
        <f t="array" ref="F191">_xlfn.IFS(B191=$F$5,E191*1,B191=$F$6,E191*-1,B191=$F$7,E191*1,B191="",0)</f>
        <v>0</v>
      </c>
      <c r="G191" s="167"/>
      <c r="H191" s="167"/>
      <c r="I191" s="160"/>
    </row>
    <row r="192" spans="2:9">
      <c r="B192" s="204"/>
      <c r="C192" s="169"/>
      <c r="D192" s="169" t="str">
        <f t="shared" si="2"/>
        <v/>
      </c>
      <c r="E192" s="170"/>
      <c r="F192" s="169" cm="1">
        <f t="array" ref="F192">_xlfn.IFS(B192=$F$5,E192*1,B192=$F$6,E192*-1,B192=$F$7,E192*1,B192="",0)</f>
        <v>0</v>
      </c>
      <c r="G192" s="169"/>
      <c r="H192" s="169"/>
      <c r="I192" s="171"/>
    </row>
    <row r="193" spans="2:9">
      <c r="B193" s="203"/>
      <c r="C193" s="167"/>
      <c r="D193" s="167" t="str">
        <f t="shared" si="2"/>
        <v/>
      </c>
      <c r="E193" s="168"/>
      <c r="F193" s="167" cm="1">
        <f t="array" ref="F193">_xlfn.IFS(B193=$F$5,E193*1,B193=$F$6,E193*-1,B193=$F$7,E193*1,B193="",0)</f>
        <v>0</v>
      </c>
      <c r="G193" s="167"/>
      <c r="H193" s="167"/>
      <c r="I193" s="160"/>
    </row>
    <row r="194" spans="2:9">
      <c r="B194" s="204"/>
      <c r="C194" s="169"/>
      <c r="D194" s="169" t="str">
        <f t="shared" si="2"/>
        <v/>
      </c>
      <c r="E194" s="170"/>
      <c r="F194" s="169" cm="1">
        <f t="array" ref="F194">_xlfn.IFS(B194=$F$5,E194*1,B194=$F$6,E194*-1,B194=$F$7,E194*1,B194="",0)</f>
        <v>0</v>
      </c>
      <c r="G194" s="169"/>
      <c r="H194" s="169"/>
      <c r="I194" s="171"/>
    </row>
    <row r="195" spans="2:9">
      <c r="B195" s="203"/>
      <c r="C195" s="167"/>
      <c r="D195" s="167" t="str">
        <f t="shared" si="2"/>
        <v/>
      </c>
      <c r="E195" s="168"/>
      <c r="F195" s="167" cm="1">
        <f t="array" ref="F195">_xlfn.IFS(B195=$F$5,E195*1,B195=$F$6,E195*-1,B195=$F$7,E195*1,B195="",0)</f>
        <v>0</v>
      </c>
      <c r="G195" s="167"/>
      <c r="H195" s="167"/>
      <c r="I195" s="160"/>
    </row>
    <row r="196" spans="2:9">
      <c r="B196" s="204"/>
      <c r="C196" s="169"/>
      <c r="D196" s="169" t="str">
        <f t="shared" si="2"/>
        <v/>
      </c>
      <c r="E196" s="170"/>
      <c r="F196" s="169" cm="1">
        <f t="array" ref="F196">_xlfn.IFS(B196=$F$5,E196*1,B196=$F$6,E196*-1,B196=$F$7,E196*1,B196="",0)</f>
        <v>0</v>
      </c>
      <c r="G196" s="169"/>
      <c r="H196" s="169"/>
      <c r="I196" s="171"/>
    </row>
    <row r="197" spans="2:9">
      <c r="B197" s="203"/>
      <c r="C197" s="167"/>
      <c r="D197" s="167" t="str">
        <f t="shared" si="2"/>
        <v/>
      </c>
      <c r="E197" s="168"/>
      <c r="F197" s="167" cm="1">
        <f t="array" ref="F197">_xlfn.IFS(B197=$F$5,E197*1,B197=$F$6,E197*-1,B197=$F$7,E197*1,B197="",0)</f>
        <v>0</v>
      </c>
      <c r="G197" s="167"/>
      <c r="H197" s="167"/>
      <c r="I197" s="160"/>
    </row>
    <row r="198" spans="2:9">
      <c r="B198" s="204"/>
      <c r="C198" s="169"/>
      <c r="D198" s="169" t="str">
        <f t="shared" si="2"/>
        <v/>
      </c>
      <c r="E198" s="170"/>
      <c r="F198" s="169" cm="1">
        <f t="array" ref="F198">_xlfn.IFS(B198=$F$5,E198*1,B198=$F$6,E198*-1,B198=$F$7,E198*1,B198="",0)</f>
        <v>0</v>
      </c>
      <c r="G198" s="169"/>
      <c r="H198" s="169"/>
      <c r="I198" s="171"/>
    </row>
    <row r="199" spans="2:9">
      <c r="B199" s="203"/>
      <c r="C199" s="167"/>
      <c r="D199" s="167" t="str">
        <f t="shared" si="2"/>
        <v/>
      </c>
      <c r="E199" s="168"/>
      <c r="F199" s="167" cm="1">
        <f t="array" ref="F199">_xlfn.IFS(B199=$F$5,E199*1,B199=$F$6,E199*-1,B199=$F$7,E199*1,B199="",0)</f>
        <v>0</v>
      </c>
      <c r="G199" s="167"/>
      <c r="H199" s="167"/>
      <c r="I199" s="160"/>
    </row>
    <row r="200" spans="2:9">
      <c r="B200" s="204"/>
      <c r="C200" s="169"/>
      <c r="D200" s="169" t="str">
        <f t="shared" si="2"/>
        <v/>
      </c>
      <c r="E200" s="170"/>
      <c r="F200" s="169" cm="1">
        <f t="array" ref="F200">_xlfn.IFS(B200=$F$5,E200*1,B200=$F$6,E200*-1,B200=$F$7,E200*1,B200="",0)</f>
        <v>0</v>
      </c>
      <c r="G200" s="169"/>
      <c r="H200" s="169"/>
      <c r="I200" s="171"/>
    </row>
    <row r="201" spans="2:9">
      <c r="B201" s="203"/>
      <c r="C201" s="167"/>
      <c r="D201" s="167" t="str">
        <f t="shared" si="2"/>
        <v/>
      </c>
      <c r="E201" s="168"/>
      <c r="F201" s="167" cm="1">
        <f t="array" ref="F201">_xlfn.IFS(B201=$F$5,E201*1,B201=$F$6,E201*-1,B201=$F$7,E201*1,B201="",0)</f>
        <v>0</v>
      </c>
      <c r="G201" s="167"/>
      <c r="H201" s="167"/>
      <c r="I201" s="160"/>
    </row>
    <row r="202" spans="2:9">
      <c r="B202" s="204"/>
      <c r="C202" s="169"/>
      <c r="D202" s="169" t="str">
        <f t="shared" si="2"/>
        <v/>
      </c>
      <c r="E202" s="170"/>
      <c r="F202" s="169" cm="1">
        <f t="array" ref="F202">_xlfn.IFS(B202=$F$5,E202*1,B202=$F$6,E202*-1,B202=$F$7,E202*1,B202="",0)</f>
        <v>0</v>
      </c>
      <c r="G202" s="169"/>
      <c r="H202" s="169"/>
      <c r="I202" s="171"/>
    </row>
    <row r="203" spans="2:9">
      <c r="B203" s="203"/>
      <c r="C203" s="167"/>
      <c r="D203" s="167" t="str">
        <f t="shared" si="2"/>
        <v/>
      </c>
      <c r="E203" s="168"/>
      <c r="F203" s="167" cm="1">
        <f t="array" ref="F203">_xlfn.IFS(B203=$F$5,E203*1,B203=$F$6,E203*-1,B203=$F$7,E203*1,B203="",0)</f>
        <v>0</v>
      </c>
      <c r="G203" s="167"/>
      <c r="H203" s="167"/>
      <c r="I203" s="160"/>
    </row>
    <row r="204" spans="2:9">
      <c r="B204" s="204"/>
      <c r="C204" s="169"/>
      <c r="D204" s="169" t="str">
        <f t="shared" si="2"/>
        <v/>
      </c>
      <c r="E204" s="170"/>
      <c r="F204" s="169" cm="1">
        <f t="array" ref="F204">_xlfn.IFS(B204=$F$5,E204*1,B204=$F$6,E204*-1,B204=$F$7,E204*1,B204="",0)</f>
        <v>0</v>
      </c>
      <c r="G204" s="169"/>
      <c r="H204" s="169"/>
      <c r="I204" s="171"/>
    </row>
    <row r="205" spans="2:9">
      <c r="B205" s="203"/>
      <c r="C205" s="167"/>
      <c r="D205" s="167" t="str">
        <f t="shared" si="2"/>
        <v/>
      </c>
      <c r="E205" s="168"/>
      <c r="F205" s="167" cm="1">
        <f t="array" ref="F205">_xlfn.IFS(B205=$F$5,E205*1,B205=$F$6,E205*-1,B205=$F$7,E205*1,B205="",0)</f>
        <v>0</v>
      </c>
      <c r="G205" s="167"/>
      <c r="H205" s="167"/>
      <c r="I205" s="160"/>
    </row>
    <row r="206" spans="2:9">
      <c r="B206" s="204"/>
      <c r="C206" s="169"/>
      <c r="D206" s="169" t="str">
        <f t="shared" si="2"/>
        <v/>
      </c>
      <c r="E206" s="170"/>
      <c r="F206" s="169" cm="1">
        <f t="array" ref="F206">_xlfn.IFS(B206=$F$5,E206*1,B206=$F$6,E206*-1,B206=$F$7,E206*1,B206="",0)</f>
        <v>0</v>
      </c>
      <c r="G206" s="169"/>
      <c r="H206" s="169"/>
      <c r="I206" s="171"/>
    </row>
    <row r="207" spans="2:9">
      <c r="B207" s="203"/>
      <c r="C207" s="167"/>
      <c r="D207" s="167" t="str">
        <f t="shared" si="2"/>
        <v/>
      </c>
      <c r="E207" s="168"/>
      <c r="F207" s="167" cm="1">
        <f t="array" ref="F207">_xlfn.IFS(B207=$F$5,E207*1,B207=$F$6,E207*-1,B207=$F$7,E207*1,B207="",0)</f>
        <v>0</v>
      </c>
      <c r="G207" s="167"/>
      <c r="H207" s="167"/>
      <c r="I207" s="160"/>
    </row>
    <row r="208" spans="2:9">
      <c r="B208" s="204"/>
      <c r="C208" s="169"/>
      <c r="D208" s="169" t="str">
        <f t="shared" si="2"/>
        <v/>
      </c>
      <c r="E208" s="170"/>
      <c r="F208" s="169" cm="1">
        <f t="array" ref="F208">_xlfn.IFS(B208=$F$5,E208*1,B208=$F$6,E208*-1,B208=$F$7,E208*1,B208="",0)</f>
        <v>0</v>
      </c>
      <c r="G208" s="169"/>
      <c r="H208" s="169"/>
      <c r="I208" s="171"/>
    </row>
    <row r="209" spans="2:9">
      <c r="B209" s="203"/>
      <c r="C209" s="167"/>
      <c r="D209" s="167" t="str">
        <f t="shared" si="2"/>
        <v/>
      </c>
      <c r="E209" s="168"/>
      <c r="F209" s="167" cm="1">
        <f t="array" ref="F209">_xlfn.IFS(B209=$F$5,E209*1,B209=$F$6,E209*-1,B209=$F$7,E209*1,B209="",0)</f>
        <v>0</v>
      </c>
      <c r="G209" s="167"/>
      <c r="H209" s="167"/>
      <c r="I209" s="160"/>
    </row>
    <row r="210" spans="2:9">
      <c r="B210" s="204"/>
      <c r="C210" s="169"/>
      <c r="D210" s="169" t="str">
        <f t="shared" si="2"/>
        <v/>
      </c>
      <c r="E210" s="170"/>
      <c r="F210" s="169" cm="1">
        <f t="array" ref="F210">_xlfn.IFS(B210=$F$5,E210*1,B210=$F$6,E210*-1,B210=$F$7,E210*1,B210="",0)</f>
        <v>0</v>
      </c>
      <c r="G210" s="169"/>
      <c r="H210" s="169"/>
      <c r="I210" s="171"/>
    </row>
    <row r="211" spans="2:9">
      <c r="B211" s="203"/>
      <c r="C211" s="167"/>
      <c r="D211" s="167" t="str">
        <f t="shared" si="2"/>
        <v/>
      </c>
      <c r="E211" s="168"/>
      <c r="F211" s="167" cm="1">
        <f t="array" ref="F211">_xlfn.IFS(B211=$F$5,E211*1,B211=$F$6,E211*-1,B211=$F$7,E211*1,B211="",0)</f>
        <v>0</v>
      </c>
      <c r="G211" s="167"/>
      <c r="H211" s="167"/>
      <c r="I211" s="160"/>
    </row>
    <row r="212" spans="2:9">
      <c r="B212" s="204"/>
      <c r="C212" s="169"/>
      <c r="D212" s="169" t="str">
        <f t="shared" si="2"/>
        <v/>
      </c>
      <c r="E212" s="170"/>
      <c r="F212" s="169" cm="1">
        <f t="array" ref="F212">_xlfn.IFS(B212=$F$5,E212*1,B212=$F$6,E212*-1,B212=$F$7,E212*1,B212="",0)</f>
        <v>0</v>
      </c>
      <c r="G212" s="169"/>
      <c r="H212" s="169"/>
      <c r="I212" s="171"/>
    </row>
    <row r="213" spans="2:9">
      <c r="B213" s="203"/>
      <c r="C213" s="167"/>
      <c r="D213" s="167" t="str">
        <f t="shared" si="2"/>
        <v/>
      </c>
      <c r="E213" s="168"/>
      <c r="F213" s="167" cm="1">
        <f t="array" ref="F213">_xlfn.IFS(B213=$F$5,E213*1,B213=$F$6,E213*-1,B213=$F$7,E213*1,B213="",0)</f>
        <v>0</v>
      </c>
      <c r="G213" s="167"/>
      <c r="H213" s="167"/>
      <c r="I213" s="160"/>
    </row>
    <row r="214" spans="2:9">
      <c r="B214" s="204"/>
      <c r="C214" s="169"/>
      <c r="D214" s="169" t="str">
        <f t="shared" si="2"/>
        <v/>
      </c>
      <c r="E214" s="170"/>
      <c r="F214" s="169" cm="1">
        <f t="array" ref="F214">_xlfn.IFS(B214=$F$5,E214*1,B214=$F$6,E214*-1,B214=$F$7,E214*1,B214="",0)</f>
        <v>0</v>
      </c>
      <c r="G214" s="169"/>
      <c r="H214" s="169"/>
      <c r="I214" s="171"/>
    </row>
    <row r="215" spans="2:9">
      <c r="B215" s="203"/>
      <c r="C215" s="167"/>
      <c r="D215" s="167" t="str">
        <f t="shared" si="2"/>
        <v/>
      </c>
      <c r="E215" s="168"/>
      <c r="F215" s="167" cm="1">
        <f t="array" ref="F215">_xlfn.IFS(B215=$F$5,E215*1,B215=$F$6,E215*-1,B215=$F$7,E215*1,B215="",0)</f>
        <v>0</v>
      </c>
      <c r="G215" s="167"/>
      <c r="H215" s="167"/>
      <c r="I215" s="160"/>
    </row>
    <row r="216" spans="2:9">
      <c r="B216" s="204"/>
      <c r="C216" s="169"/>
      <c r="D216" s="169" t="str">
        <f t="shared" si="2"/>
        <v/>
      </c>
      <c r="E216" s="170"/>
      <c r="F216" s="169" cm="1">
        <f t="array" ref="F216">_xlfn.IFS(B216=$F$5,E216*1,B216=$F$6,E216*-1,B216=$F$7,E216*1,B216="",0)</f>
        <v>0</v>
      </c>
      <c r="G216" s="169"/>
      <c r="H216" s="169"/>
      <c r="I216" s="171"/>
    </row>
    <row r="217" spans="2:9">
      <c r="B217" s="203"/>
      <c r="C217" s="167"/>
      <c r="D217" s="167" t="str">
        <f t="shared" si="2"/>
        <v/>
      </c>
      <c r="E217" s="168"/>
      <c r="F217" s="167" cm="1">
        <f t="array" ref="F217">_xlfn.IFS(B217=$F$5,E217*1,B217=$F$6,E217*-1,B217=$F$7,E217*1,B217="",0)</f>
        <v>0</v>
      </c>
      <c r="G217" s="167"/>
      <c r="H217" s="167"/>
      <c r="I217" s="160"/>
    </row>
    <row r="218" spans="2:9">
      <c r="B218" s="204"/>
      <c r="C218" s="169"/>
      <c r="D218" s="169" t="str">
        <f t="shared" si="2"/>
        <v/>
      </c>
      <c r="E218" s="170"/>
      <c r="F218" s="169" cm="1">
        <f t="array" ref="F218">_xlfn.IFS(B218=$F$5,E218*1,B218=$F$6,E218*-1,B218=$F$7,E218*1,B218="",0)</f>
        <v>0</v>
      </c>
      <c r="G218" s="169"/>
      <c r="H218" s="169"/>
      <c r="I218" s="171"/>
    </row>
    <row r="219" spans="2:9">
      <c r="B219" s="203"/>
      <c r="C219" s="167"/>
      <c r="D219" s="167" t="str">
        <f t="shared" si="2"/>
        <v/>
      </c>
      <c r="E219" s="168"/>
      <c r="F219" s="167" cm="1">
        <f t="array" ref="F219">_xlfn.IFS(B219=$F$5,E219*1,B219=$F$6,E219*-1,B219=$F$7,E219*1,B219="",0)</f>
        <v>0</v>
      </c>
      <c r="G219" s="167"/>
      <c r="H219" s="167"/>
      <c r="I219" s="160"/>
    </row>
    <row r="220" spans="2:9">
      <c r="B220" s="204"/>
      <c r="C220" s="169"/>
      <c r="D220" s="169" t="str">
        <f t="shared" si="2"/>
        <v/>
      </c>
      <c r="E220" s="170"/>
      <c r="F220" s="169" cm="1">
        <f t="array" ref="F220">_xlfn.IFS(B220=$F$5,E220*1,B220=$F$6,E220*-1,B220=$F$7,E220*1,B220="",0)</f>
        <v>0</v>
      </c>
      <c r="G220" s="169"/>
      <c r="H220" s="169"/>
      <c r="I220" s="171"/>
    </row>
    <row r="221" spans="2:9">
      <c r="B221" s="203"/>
      <c r="C221" s="167"/>
      <c r="D221" s="167" t="str">
        <f t="shared" si="2"/>
        <v/>
      </c>
      <c r="E221" s="168"/>
      <c r="F221" s="167" cm="1">
        <f t="array" ref="F221">_xlfn.IFS(B221=$F$5,E221*1,B221=$F$6,E221*-1,B221=$F$7,E221*1,B221="",0)</f>
        <v>0</v>
      </c>
      <c r="G221" s="167"/>
      <c r="H221" s="167"/>
      <c r="I221" s="160"/>
    </row>
    <row r="222" spans="2:9">
      <c r="B222" s="204"/>
      <c r="C222" s="169"/>
      <c r="D222" s="169" t="str">
        <f t="shared" si="2"/>
        <v/>
      </c>
      <c r="E222" s="170"/>
      <c r="F222" s="169" cm="1">
        <f t="array" ref="F222">_xlfn.IFS(B222=$F$5,E222*1,B222=$F$6,E222*-1,B222=$F$7,E222*1,B222="",0)</f>
        <v>0</v>
      </c>
      <c r="G222" s="169"/>
      <c r="H222" s="169"/>
      <c r="I222" s="171"/>
    </row>
    <row r="223" spans="2:9">
      <c r="B223" s="203"/>
      <c r="C223" s="167"/>
      <c r="D223" s="167" t="str">
        <f t="shared" ref="D223:D286" si="3">IFERROR(VLOOKUP(C223,$C$19:$D$24,2,0),"")</f>
        <v/>
      </c>
      <c r="E223" s="168"/>
      <c r="F223" s="167" cm="1">
        <f t="array" ref="F223">_xlfn.IFS(B223=$F$5,E223*1,B223=$F$6,E223*-1,B223=$F$7,E223*1,B223="",0)</f>
        <v>0</v>
      </c>
      <c r="G223" s="167"/>
      <c r="H223" s="167"/>
      <c r="I223" s="160"/>
    </row>
    <row r="224" spans="2:9">
      <c r="B224" s="204"/>
      <c r="C224" s="169"/>
      <c r="D224" s="169" t="str">
        <f t="shared" si="3"/>
        <v/>
      </c>
      <c r="E224" s="170"/>
      <c r="F224" s="169" cm="1">
        <f t="array" ref="F224">_xlfn.IFS(B224=$F$5,E224*1,B224=$F$6,E224*-1,B224=$F$7,E224*1,B224="",0)</f>
        <v>0</v>
      </c>
      <c r="G224" s="169"/>
      <c r="H224" s="169"/>
      <c r="I224" s="171"/>
    </row>
    <row r="225" spans="2:9">
      <c r="B225" s="203"/>
      <c r="C225" s="167"/>
      <c r="D225" s="167" t="str">
        <f t="shared" si="3"/>
        <v/>
      </c>
      <c r="E225" s="168"/>
      <c r="F225" s="167" cm="1">
        <f t="array" ref="F225">_xlfn.IFS(B225=$F$5,E225*1,B225=$F$6,E225*-1,B225=$F$7,E225*1,B225="",0)</f>
        <v>0</v>
      </c>
      <c r="G225" s="167"/>
      <c r="H225" s="167"/>
      <c r="I225" s="160"/>
    </row>
    <row r="226" spans="2:9">
      <c r="B226" s="204"/>
      <c r="C226" s="169"/>
      <c r="D226" s="169" t="str">
        <f t="shared" si="3"/>
        <v/>
      </c>
      <c r="E226" s="170"/>
      <c r="F226" s="169" cm="1">
        <f t="array" ref="F226">_xlfn.IFS(B226=$F$5,E226*1,B226=$F$6,E226*-1,B226=$F$7,E226*1,B226="",0)</f>
        <v>0</v>
      </c>
      <c r="G226" s="169"/>
      <c r="H226" s="169"/>
      <c r="I226" s="171"/>
    </row>
    <row r="227" spans="2:9">
      <c r="B227" s="203"/>
      <c r="C227" s="167"/>
      <c r="D227" s="167" t="str">
        <f t="shared" si="3"/>
        <v/>
      </c>
      <c r="E227" s="168"/>
      <c r="F227" s="167" cm="1">
        <f t="array" ref="F227">_xlfn.IFS(B227=$F$5,E227*1,B227=$F$6,E227*-1,B227=$F$7,E227*1,B227="",0)</f>
        <v>0</v>
      </c>
      <c r="G227" s="167"/>
      <c r="H227" s="167"/>
      <c r="I227" s="160"/>
    </row>
    <row r="228" spans="2:9">
      <c r="B228" s="204"/>
      <c r="C228" s="169"/>
      <c r="D228" s="169" t="str">
        <f t="shared" si="3"/>
        <v/>
      </c>
      <c r="E228" s="170"/>
      <c r="F228" s="169" cm="1">
        <f t="array" ref="F228">_xlfn.IFS(B228=$F$5,E228*1,B228=$F$6,E228*-1,B228=$F$7,E228*1,B228="",0)</f>
        <v>0</v>
      </c>
      <c r="G228" s="169"/>
      <c r="H228" s="169"/>
      <c r="I228" s="171"/>
    </row>
    <row r="229" spans="2:9">
      <c r="B229" s="203"/>
      <c r="C229" s="167"/>
      <c r="D229" s="167" t="str">
        <f t="shared" si="3"/>
        <v/>
      </c>
      <c r="E229" s="168"/>
      <c r="F229" s="167" cm="1">
        <f t="array" ref="F229">_xlfn.IFS(B229=$F$5,E229*1,B229=$F$6,E229*-1,B229=$F$7,E229*1,B229="",0)</f>
        <v>0</v>
      </c>
      <c r="G229" s="167"/>
      <c r="H229" s="167"/>
      <c r="I229" s="160"/>
    </row>
    <row r="230" spans="2:9">
      <c r="B230" s="204"/>
      <c r="C230" s="169"/>
      <c r="D230" s="169" t="str">
        <f t="shared" si="3"/>
        <v/>
      </c>
      <c r="E230" s="170"/>
      <c r="F230" s="169" cm="1">
        <f t="array" ref="F230">_xlfn.IFS(B230=$F$5,E230*1,B230=$F$6,E230*-1,B230=$F$7,E230*1,B230="",0)</f>
        <v>0</v>
      </c>
      <c r="G230" s="169"/>
      <c r="H230" s="169"/>
      <c r="I230" s="171"/>
    </row>
    <row r="231" spans="2:9">
      <c r="B231" s="203"/>
      <c r="C231" s="167"/>
      <c r="D231" s="167" t="str">
        <f t="shared" si="3"/>
        <v/>
      </c>
      <c r="E231" s="168"/>
      <c r="F231" s="167" cm="1">
        <f t="array" ref="F231">_xlfn.IFS(B231=$F$5,E231*1,B231=$F$6,E231*-1,B231=$F$7,E231*1,B231="",0)</f>
        <v>0</v>
      </c>
      <c r="G231" s="167"/>
      <c r="H231" s="167"/>
      <c r="I231" s="160"/>
    </row>
    <row r="232" spans="2:9">
      <c r="B232" s="204"/>
      <c r="C232" s="169"/>
      <c r="D232" s="169" t="str">
        <f t="shared" si="3"/>
        <v/>
      </c>
      <c r="E232" s="170"/>
      <c r="F232" s="169" cm="1">
        <f t="array" ref="F232">_xlfn.IFS(B232=$F$5,E232*1,B232=$F$6,E232*-1,B232=$F$7,E232*1,B232="",0)</f>
        <v>0</v>
      </c>
      <c r="G232" s="169"/>
      <c r="H232" s="169"/>
      <c r="I232" s="171"/>
    </row>
    <row r="233" spans="2:9">
      <c r="B233" s="203"/>
      <c r="C233" s="167"/>
      <c r="D233" s="167" t="str">
        <f t="shared" si="3"/>
        <v/>
      </c>
      <c r="E233" s="168"/>
      <c r="F233" s="167" cm="1">
        <f t="array" ref="F233">_xlfn.IFS(B233=$F$5,E233*1,B233=$F$6,E233*-1,B233=$F$7,E233*1,B233="",0)</f>
        <v>0</v>
      </c>
      <c r="G233" s="167"/>
      <c r="H233" s="167"/>
      <c r="I233" s="160"/>
    </row>
    <row r="234" spans="2:9">
      <c r="B234" s="204"/>
      <c r="C234" s="169"/>
      <c r="D234" s="169" t="str">
        <f t="shared" si="3"/>
        <v/>
      </c>
      <c r="E234" s="170"/>
      <c r="F234" s="169" cm="1">
        <f t="array" ref="F234">_xlfn.IFS(B234=$F$5,E234*1,B234=$F$6,E234*-1,B234=$F$7,E234*1,B234="",0)</f>
        <v>0</v>
      </c>
      <c r="G234" s="169"/>
      <c r="H234" s="169"/>
      <c r="I234" s="171"/>
    </row>
    <row r="235" spans="2:9">
      <c r="B235" s="203"/>
      <c r="C235" s="167"/>
      <c r="D235" s="167" t="str">
        <f t="shared" si="3"/>
        <v/>
      </c>
      <c r="E235" s="168"/>
      <c r="F235" s="167" cm="1">
        <f t="array" ref="F235">_xlfn.IFS(B235=$F$5,E235*1,B235=$F$6,E235*-1,B235=$F$7,E235*1,B235="",0)</f>
        <v>0</v>
      </c>
      <c r="G235" s="167"/>
      <c r="H235" s="167"/>
      <c r="I235" s="160"/>
    </row>
    <row r="236" spans="2:9">
      <c r="B236" s="204"/>
      <c r="C236" s="169"/>
      <c r="D236" s="169" t="str">
        <f t="shared" si="3"/>
        <v/>
      </c>
      <c r="E236" s="170"/>
      <c r="F236" s="169" cm="1">
        <f t="array" ref="F236">_xlfn.IFS(B236=$F$5,E236*1,B236=$F$6,E236*-1,B236=$F$7,E236*1,B236="",0)</f>
        <v>0</v>
      </c>
      <c r="G236" s="169"/>
      <c r="H236" s="169"/>
      <c r="I236" s="171"/>
    </row>
    <row r="237" spans="2:9">
      <c r="B237" s="203"/>
      <c r="C237" s="167"/>
      <c r="D237" s="167" t="str">
        <f t="shared" si="3"/>
        <v/>
      </c>
      <c r="E237" s="168"/>
      <c r="F237" s="167" cm="1">
        <f t="array" ref="F237">_xlfn.IFS(B237=$F$5,E237*1,B237=$F$6,E237*-1,B237=$F$7,E237*1,B237="",0)</f>
        <v>0</v>
      </c>
      <c r="G237" s="167"/>
      <c r="H237" s="167"/>
      <c r="I237" s="160"/>
    </row>
    <row r="238" spans="2:9">
      <c r="B238" s="204"/>
      <c r="C238" s="169"/>
      <c r="D238" s="169" t="str">
        <f t="shared" si="3"/>
        <v/>
      </c>
      <c r="E238" s="170"/>
      <c r="F238" s="169" cm="1">
        <f t="array" ref="F238">_xlfn.IFS(B238=$F$5,E238*1,B238=$F$6,E238*-1,B238=$F$7,E238*1,B238="",0)</f>
        <v>0</v>
      </c>
      <c r="G238" s="169"/>
      <c r="H238" s="169"/>
      <c r="I238" s="171"/>
    </row>
    <row r="239" spans="2:9">
      <c r="B239" s="203"/>
      <c r="C239" s="167"/>
      <c r="D239" s="167" t="str">
        <f t="shared" si="3"/>
        <v/>
      </c>
      <c r="E239" s="168"/>
      <c r="F239" s="167" cm="1">
        <f t="array" ref="F239">_xlfn.IFS(B239=$F$5,E239*1,B239=$F$6,E239*-1,B239=$F$7,E239*1,B239="",0)</f>
        <v>0</v>
      </c>
      <c r="G239" s="167"/>
      <c r="H239" s="167"/>
      <c r="I239" s="160"/>
    </row>
    <row r="240" spans="2:9">
      <c r="B240" s="204"/>
      <c r="C240" s="169"/>
      <c r="D240" s="169" t="str">
        <f t="shared" si="3"/>
        <v/>
      </c>
      <c r="E240" s="170"/>
      <c r="F240" s="169" cm="1">
        <f t="array" ref="F240">_xlfn.IFS(B240=$F$5,E240*1,B240=$F$6,E240*-1,B240=$F$7,E240*1,B240="",0)</f>
        <v>0</v>
      </c>
      <c r="G240" s="169"/>
      <c r="H240" s="169"/>
      <c r="I240" s="171"/>
    </row>
    <row r="241" spans="2:9">
      <c r="B241" s="203"/>
      <c r="C241" s="167"/>
      <c r="D241" s="167" t="str">
        <f t="shared" si="3"/>
        <v/>
      </c>
      <c r="E241" s="168"/>
      <c r="F241" s="167" cm="1">
        <f t="array" ref="F241">_xlfn.IFS(B241=$F$5,E241*1,B241=$F$6,E241*-1,B241=$F$7,E241*1,B241="",0)</f>
        <v>0</v>
      </c>
      <c r="G241" s="167"/>
      <c r="H241" s="167"/>
      <c r="I241" s="160"/>
    </row>
    <row r="242" spans="2:9">
      <c r="B242" s="204"/>
      <c r="C242" s="169"/>
      <c r="D242" s="169" t="str">
        <f t="shared" si="3"/>
        <v/>
      </c>
      <c r="E242" s="170"/>
      <c r="F242" s="169" cm="1">
        <f t="array" ref="F242">_xlfn.IFS(B242=$F$5,E242*1,B242=$F$6,E242*-1,B242=$F$7,E242*1,B242="",0)</f>
        <v>0</v>
      </c>
      <c r="G242" s="169"/>
      <c r="H242" s="169"/>
      <c r="I242" s="171"/>
    </row>
    <row r="243" spans="2:9">
      <c r="B243" s="203"/>
      <c r="C243" s="167"/>
      <c r="D243" s="167" t="str">
        <f t="shared" si="3"/>
        <v/>
      </c>
      <c r="E243" s="168"/>
      <c r="F243" s="167" cm="1">
        <f t="array" ref="F243">_xlfn.IFS(B243=$F$5,E243*1,B243=$F$6,E243*-1,B243=$F$7,E243*1,B243="",0)</f>
        <v>0</v>
      </c>
      <c r="G243" s="167"/>
      <c r="H243" s="167"/>
      <c r="I243" s="160"/>
    </row>
    <row r="244" spans="2:9">
      <c r="B244" s="204"/>
      <c r="C244" s="169"/>
      <c r="D244" s="169" t="str">
        <f t="shared" si="3"/>
        <v/>
      </c>
      <c r="E244" s="170"/>
      <c r="F244" s="169" cm="1">
        <f t="array" ref="F244">_xlfn.IFS(B244=$F$5,E244*1,B244=$F$6,E244*-1,B244=$F$7,E244*1,B244="",0)</f>
        <v>0</v>
      </c>
      <c r="G244" s="169"/>
      <c r="H244" s="169"/>
      <c r="I244" s="171"/>
    </row>
    <row r="245" spans="2:9">
      <c r="B245" s="203"/>
      <c r="C245" s="167"/>
      <c r="D245" s="167" t="str">
        <f t="shared" si="3"/>
        <v/>
      </c>
      <c r="E245" s="168"/>
      <c r="F245" s="167" cm="1">
        <f t="array" ref="F245">_xlfn.IFS(B245=$F$5,E245*1,B245=$F$6,E245*-1,B245=$F$7,E245*1,B245="",0)</f>
        <v>0</v>
      </c>
      <c r="G245" s="167"/>
      <c r="H245" s="167"/>
      <c r="I245" s="160"/>
    </row>
    <row r="246" spans="2:9">
      <c r="B246" s="204"/>
      <c r="C246" s="169"/>
      <c r="D246" s="169" t="str">
        <f t="shared" si="3"/>
        <v/>
      </c>
      <c r="E246" s="170"/>
      <c r="F246" s="169" cm="1">
        <f t="array" ref="F246">_xlfn.IFS(B246=$F$5,E246*1,B246=$F$6,E246*-1,B246=$F$7,E246*1,B246="",0)</f>
        <v>0</v>
      </c>
      <c r="G246" s="169"/>
      <c r="H246" s="169"/>
      <c r="I246" s="171"/>
    </row>
    <row r="247" spans="2:9">
      <c r="B247" s="203"/>
      <c r="C247" s="167"/>
      <c r="D247" s="167" t="str">
        <f t="shared" si="3"/>
        <v/>
      </c>
      <c r="E247" s="168"/>
      <c r="F247" s="167" cm="1">
        <f t="array" ref="F247">_xlfn.IFS(B247=$F$5,E247*1,B247=$F$6,E247*-1,B247=$F$7,E247*1,B247="",0)</f>
        <v>0</v>
      </c>
      <c r="G247" s="167"/>
      <c r="H247" s="167"/>
      <c r="I247" s="160"/>
    </row>
    <row r="248" spans="2:9">
      <c r="B248" s="204"/>
      <c r="C248" s="169"/>
      <c r="D248" s="169" t="str">
        <f t="shared" si="3"/>
        <v/>
      </c>
      <c r="E248" s="170"/>
      <c r="F248" s="169" cm="1">
        <f t="array" ref="F248">_xlfn.IFS(B248=$F$5,E248*1,B248=$F$6,E248*-1,B248=$F$7,E248*1,B248="",0)</f>
        <v>0</v>
      </c>
      <c r="G248" s="169"/>
      <c r="H248" s="169"/>
      <c r="I248" s="171"/>
    </row>
    <row r="249" spans="2:9">
      <c r="B249" s="203"/>
      <c r="C249" s="167"/>
      <c r="D249" s="167" t="str">
        <f t="shared" si="3"/>
        <v/>
      </c>
      <c r="E249" s="168"/>
      <c r="F249" s="167" cm="1">
        <f t="array" ref="F249">_xlfn.IFS(B249=$F$5,E249*1,B249=$F$6,E249*-1,B249=$F$7,E249*1,B249="",0)</f>
        <v>0</v>
      </c>
      <c r="G249" s="167"/>
      <c r="H249" s="167"/>
      <c r="I249" s="160"/>
    </row>
    <row r="250" spans="2:9">
      <c r="B250" s="204"/>
      <c r="C250" s="169"/>
      <c r="D250" s="169" t="str">
        <f t="shared" si="3"/>
        <v/>
      </c>
      <c r="E250" s="170"/>
      <c r="F250" s="169" cm="1">
        <f t="array" ref="F250">_xlfn.IFS(B250=$F$5,E250*1,B250=$F$6,E250*-1,B250=$F$7,E250*1,B250="",0)</f>
        <v>0</v>
      </c>
      <c r="G250" s="169"/>
      <c r="H250" s="169"/>
      <c r="I250" s="171"/>
    </row>
    <row r="251" spans="2:9">
      <c r="B251" s="203"/>
      <c r="C251" s="167"/>
      <c r="D251" s="167" t="str">
        <f t="shared" si="3"/>
        <v/>
      </c>
      <c r="E251" s="168"/>
      <c r="F251" s="167" cm="1">
        <f t="array" ref="F251">_xlfn.IFS(B251=$F$5,E251*1,B251=$F$6,E251*-1,B251=$F$7,E251*1,B251="",0)</f>
        <v>0</v>
      </c>
      <c r="G251" s="167"/>
      <c r="H251" s="167"/>
      <c r="I251" s="160"/>
    </row>
    <row r="252" spans="2:9">
      <c r="B252" s="204"/>
      <c r="C252" s="169"/>
      <c r="D252" s="169" t="str">
        <f t="shared" si="3"/>
        <v/>
      </c>
      <c r="E252" s="170"/>
      <c r="F252" s="169" cm="1">
        <f t="array" ref="F252">_xlfn.IFS(B252=$F$5,E252*1,B252=$F$6,E252*-1,B252=$F$7,E252*1,B252="",0)</f>
        <v>0</v>
      </c>
      <c r="G252" s="169"/>
      <c r="H252" s="169"/>
      <c r="I252" s="171"/>
    </row>
    <row r="253" spans="2:9">
      <c r="B253" s="203"/>
      <c r="C253" s="167"/>
      <c r="D253" s="167" t="str">
        <f t="shared" si="3"/>
        <v/>
      </c>
      <c r="E253" s="168"/>
      <c r="F253" s="167" cm="1">
        <f t="array" ref="F253">_xlfn.IFS(B253=$F$5,E253*1,B253=$F$6,E253*-1,B253=$F$7,E253*1,B253="",0)</f>
        <v>0</v>
      </c>
      <c r="G253" s="167"/>
      <c r="H253" s="167"/>
      <c r="I253" s="160"/>
    </row>
    <row r="254" spans="2:9">
      <c r="B254" s="204"/>
      <c r="C254" s="169"/>
      <c r="D254" s="169" t="str">
        <f t="shared" si="3"/>
        <v/>
      </c>
      <c r="E254" s="170"/>
      <c r="F254" s="169" cm="1">
        <f t="array" ref="F254">_xlfn.IFS(B254=$F$5,E254*1,B254=$F$6,E254*-1,B254=$F$7,E254*1,B254="",0)</f>
        <v>0</v>
      </c>
      <c r="G254" s="169"/>
      <c r="H254" s="169"/>
      <c r="I254" s="171"/>
    </row>
    <row r="255" spans="2:9">
      <c r="B255" s="203"/>
      <c r="C255" s="167"/>
      <c r="D255" s="167" t="str">
        <f t="shared" si="3"/>
        <v/>
      </c>
      <c r="E255" s="168"/>
      <c r="F255" s="167" cm="1">
        <f t="array" ref="F255">_xlfn.IFS(B255=$F$5,E255*1,B255=$F$6,E255*-1,B255=$F$7,E255*1,B255="",0)</f>
        <v>0</v>
      </c>
      <c r="G255" s="167"/>
      <c r="H255" s="167"/>
      <c r="I255" s="160"/>
    </row>
    <row r="256" spans="2:9">
      <c r="B256" s="204"/>
      <c r="C256" s="169"/>
      <c r="D256" s="169" t="str">
        <f t="shared" si="3"/>
        <v/>
      </c>
      <c r="E256" s="170"/>
      <c r="F256" s="169" cm="1">
        <f t="array" ref="F256">_xlfn.IFS(B256=$F$5,E256*1,B256=$F$6,E256*-1,B256=$F$7,E256*1,B256="",0)</f>
        <v>0</v>
      </c>
      <c r="G256" s="169"/>
      <c r="H256" s="169"/>
      <c r="I256" s="171"/>
    </row>
    <row r="257" spans="2:9">
      <c r="B257" s="203"/>
      <c r="C257" s="167"/>
      <c r="D257" s="167" t="str">
        <f t="shared" si="3"/>
        <v/>
      </c>
      <c r="E257" s="168"/>
      <c r="F257" s="167" cm="1">
        <f t="array" ref="F257">_xlfn.IFS(B257=$F$5,E257*1,B257=$F$6,E257*-1,B257=$F$7,E257*1,B257="",0)</f>
        <v>0</v>
      </c>
      <c r="G257" s="167"/>
      <c r="H257" s="167"/>
      <c r="I257" s="160"/>
    </row>
    <row r="258" spans="2:9">
      <c r="B258" s="204"/>
      <c r="C258" s="169"/>
      <c r="D258" s="169" t="str">
        <f t="shared" si="3"/>
        <v/>
      </c>
      <c r="E258" s="170"/>
      <c r="F258" s="169" cm="1">
        <f t="array" ref="F258">_xlfn.IFS(B258=$F$5,E258*1,B258=$F$6,E258*-1,B258=$F$7,E258*1,B258="",0)</f>
        <v>0</v>
      </c>
      <c r="G258" s="169"/>
      <c r="H258" s="169"/>
      <c r="I258" s="171"/>
    </row>
    <row r="259" spans="2:9">
      <c r="B259" s="203"/>
      <c r="C259" s="167"/>
      <c r="D259" s="167" t="str">
        <f t="shared" si="3"/>
        <v/>
      </c>
      <c r="E259" s="168"/>
      <c r="F259" s="167" cm="1">
        <f t="array" ref="F259">_xlfn.IFS(B259=$F$5,E259*1,B259=$F$6,E259*-1,B259=$F$7,E259*1,B259="",0)</f>
        <v>0</v>
      </c>
      <c r="G259" s="167"/>
      <c r="H259" s="167"/>
      <c r="I259" s="160"/>
    </row>
    <row r="260" spans="2:9">
      <c r="B260" s="204"/>
      <c r="C260" s="169"/>
      <c r="D260" s="169" t="str">
        <f t="shared" si="3"/>
        <v/>
      </c>
      <c r="E260" s="170"/>
      <c r="F260" s="169" cm="1">
        <f t="array" ref="F260">_xlfn.IFS(B260=$F$5,E260*1,B260=$F$6,E260*-1,B260=$F$7,E260*1,B260="",0)</f>
        <v>0</v>
      </c>
      <c r="G260" s="169"/>
      <c r="H260" s="169"/>
      <c r="I260" s="171"/>
    </row>
    <row r="261" spans="2:9">
      <c r="B261" s="203"/>
      <c r="C261" s="167"/>
      <c r="D261" s="167" t="str">
        <f t="shared" si="3"/>
        <v/>
      </c>
      <c r="E261" s="168"/>
      <c r="F261" s="167" cm="1">
        <f t="array" ref="F261">_xlfn.IFS(B261=$F$5,E261*1,B261=$F$6,E261*-1,B261=$F$7,E261*1,B261="",0)</f>
        <v>0</v>
      </c>
      <c r="G261" s="167"/>
      <c r="H261" s="167"/>
      <c r="I261" s="160"/>
    </row>
    <row r="262" spans="2:9">
      <c r="B262" s="204"/>
      <c r="C262" s="169"/>
      <c r="D262" s="169" t="str">
        <f t="shared" si="3"/>
        <v/>
      </c>
      <c r="E262" s="170"/>
      <c r="F262" s="169" cm="1">
        <f t="array" ref="F262">_xlfn.IFS(B262=$F$5,E262*1,B262=$F$6,E262*-1,B262=$F$7,E262*1,B262="",0)</f>
        <v>0</v>
      </c>
      <c r="G262" s="169"/>
      <c r="H262" s="169"/>
      <c r="I262" s="171"/>
    </row>
    <row r="263" spans="2:9">
      <c r="B263" s="203"/>
      <c r="C263" s="167"/>
      <c r="D263" s="167" t="str">
        <f t="shared" si="3"/>
        <v/>
      </c>
      <c r="E263" s="168"/>
      <c r="F263" s="167" cm="1">
        <f t="array" ref="F263">_xlfn.IFS(B263=$F$5,E263*1,B263=$F$6,E263*-1,B263=$F$7,E263*1,B263="",0)</f>
        <v>0</v>
      </c>
      <c r="G263" s="167"/>
      <c r="H263" s="167"/>
      <c r="I263" s="160"/>
    </row>
    <row r="264" spans="2:9">
      <c r="B264" s="204"/>
      <c r="C264" s="169"/>
      <c r="D264" s="169" t="str">
        <f t="shared" si="3"/>
        <v/>
      </c>
      <c r="E264" s="170"/>
      <c r="F264" s="169" cm="1">
        <f t="array" ref="F264">_xlfn.IFS(B264=$F$5,E264*1,B264=$F$6,E264*-1,B264=$F$7,E264*1,B264="",0)</f>
        <v>0</v>
      </c>
      <c r="G264" s="169"/>
      <c r="H264" s="169"/>
      <c r="I264" s="171"/>
    </row>
    <row r="265" spans="2:9">
      <c r="B265" s="203"/>
      <c r="C265" s="167"/>
      <c r="D265" s="167" t="str">
        <f t="shared" si="3"/>
        <v/>
      </c>
      <c r="E265" s="168"/>
      <c r="F265" s="167" cm="1">
        <f t="array" ref="F265">_xlfn.IFS(B265=$F$5,E265*1,B265=$F$6,E265*-1,B265=$F$7,E265*1,B265="",0)</f>
        <v>0</v>
      </c>
      <c r="G265" s="167"/>
      <c r="H265" s="167"/>
      <c r="I265" s="160"/>
    </row>
    <row r="266" spans="2:9">
      <c r="B266" s="204"/>
      <c r="C266" s="169"/>
      <c r="D266" s="169" t="str">
        <f t="shared" si="3"/>
        <v/>
      </c>
      <c r="E266" s="170"/>
      <c r="F266" s="169" cm="1">
        <f t="array" ref="F266">_xlfn.IFS(B266=$F$5,E266*1,B266=$F$6,E266*-1,B266=$F$7,E266*1,B266="",0)</f>
        <v>0</v>
      </c>
      <c r="G266" s="169"/>
      <c r="H266" s="169"/>
      <c r="I266" s="171"/>
    </row>
    <row r="267" spans="2:9">
      <c r="B267" s="203"/>
      <c r="C267" s="167"/>
      <c r="D267" s="167" t="str">
        <f t="shared" si="3"/>
        <v/>
      </c>
      <c r="E267" s="168"/>
      <c r="F267" s="167" cm="1">
        <f t="array" ref="F267">_xlfn.IFS(B267=$F$5,E267*1,B267=$F$6,E267*-1,B267=$F$7,E267*1,B267="",0)</f>
        <v>0</v>
      </c>
      <c r="G267" s="167"/>
      <c r="H267" s="167"/>
      <c r="I267" s="160"/>
    </row>
    <row r="268" spans="2:9">
      <c r="B268" s="204"/>
      <c r="C268" s="169"/>
      <c r="D268" s="169" t="str">
        <f t="shared" si="3"/>
        <v/>
      </c>
      <c r="E268" s="170"/>
      <c r="F268" s="169" cm="1">
        <f t="array" ref="F268">_xlfn.IFS(B268=$F$5,E268*1,B268=$F$6,E268*-1,B268=$F$7,E268*1,B268="",0)</f>
        <v>0</v>
      </c>
      <c r="G268" s="169"/>
      <c r="H268" s="169"/>
      <c r="I268" s="171"/>
    </row>
    <row r="269" spans="2:9">
      <c r="B269" s="203"/>
      <c r="C269" s="167"/>
      <c r="D269" s="167" t="str">
        <f t="shared" si="3"/>
        <v/>
      </c>
      <c r="E269" s="168"/>
      <c r="F269" s="167" cm="1">
        <f t="array" ref="F269">_xlfn.IFS(B269=$F$5,E269*1,B269=$F$6,E269*-1,B269=$F$7,E269*1,B269="",0)</f>
        <v>0</v>
      </c>
      <c r="G269" s="167"/>
      <c r="H269" s="167"/>
      <c r="I269" s="160"/>
    </row>
    <row r="270" spans="2:9">
      <c r="B270" s="204"/>
      <c r="C270" s="169"/>
      <c r="D270" s="169" t="str">
        <f t="shared" si="3"/>
        <v/>
      </c>
      <c r="E270" s="170"/>
      <c r="F270" s="169" cm="1">
        <f t="array" ref="F270">_xlfn.IFS(B270=$F$5,E270*1,B270=$F$6,E270*-1,B270=$F$7,E270*1,B270="",0)</f>
        <v>0</v>
      </c>
      <c r="G270" s="169"/>
      <c r="H270" s="169"/>
      <c r="I270" s="171"/>
    </row>
    <row r="271" spans="2:9">
      <c r="B271" s="203"/>
      <c r="C271" s="167"/>
      <c r="D271" s="167" t="str">
        <f t="shared" si="3"/>
        <v/>
      </c>
      <c r="E271" s="168"/>
      <c r="F271" s="167" cm="1">
        <f t="array" ref="F271">_xlfn.IFS(B271=$F$5,E271*1,B271=$F$6,E271*-1,B271=$F$7,E271*1,B271="",0)</f>
        <v>0</v>
      </c>
      <c r="G271" s="167"/>
      <c r="H271" s="167"/>
      <c r="I271" s="160"/>
    </row>
    <row r="272" spans="2:9">
      <c r="B272" s="204"/>
      <c r="C272" s="169"/>
      <c r="D272" s="169" t="str">
        <f t="shared" si="3"/>
        <v/>
      </c>
      <c r="E272" s="170"/>
      <c r="F272" s="169" cm="1">
        <f t="array" ref="F272">_xlfn.IFS(B272=$F$5,E272*1,B272=$F$6,E272*-1,B272=$F$7,E272*1,B272="",0)</f>
        <v>0</v>
      </c>
      <c r="G272" s="169"/>
      <c r="H272" s="169"/>
      <c r="I272" s="171"/>
    </row>
    <row r="273" spans="2:9">
      <c r="B273" s="203"/>
      <c r="C273" s="167"/>
      <c r="D273" s="167" t="str">
        <f t="shared" si="3"/>
        <v/>
      </c>
      <c r="E273" s="168"/>
      <c r="F273" s="167" cm="1">
        <f t="array" ref="F273">_xlfn.IFS(B273=$F$5,E273*1,B273=$F$6,E273*-1,B273=$F$7,E273*1,B273="",0)</f>
        <v>0</v>
      </c>
      <c r="G273" s="167"/>
      <c r="H273" s="167"/>
      <c r="I273" s="160"/>
    </row>
    <row r="274" spans="2:9">
      <c r="B274" s="204"/>
      <c r="C274" s="169"/>
      <c r="D274" s="169" t="str">
        <f t="shared" si="3"/>
        <v/>
      </c>
      <c r="E274" s="170"/>
      <c r="F274" s="169" cm="1">
        <f t="array" ref="F274">_xlfn.IFS(B274=$F$5,E274*1,B274=$F$6,E274*-1,B274=$F$7,E274*1,B274="",0)</f>
        <v>0</v>
      </c>
      <c r="G274" s="169"/>
      <c r="H274" s="169"/>
      <c r="I274" s="171"/>
    </row>
    <row r="275" spans="2:9">
      <c r="B275" s="203"/>
      <c r="C275" s="167"/>
      <c r="D275" s="167" t="str">
        <f t="shared" si="3"/>
        <v/>
      </c>
      <c r="E275" s="168"/>
      <c r="F275" s="167" cm="1">
        <f t="array" ref="F275">_xlfn.IFS(B275=$F$5,E275*1,B275=$F$6,E275*-1,B275=$F$7,E275*1,B275="",0)</f>
        <v>0</v>
      </c>
      <c r="G275" s="167"/>
      <c r="H275" s="167"/>
      <c r="I275" s="160"/>
    </row>
    <row r="276" spans="2:9">
      <c r="B276" s="204"/>
      <c r="C276" s="169"/>
      <c r="D276" s="169" t="str">
        <f t="shared" si="3"/>
        <v/>
      </c>
      <c r="E276" s="170"/>
      <c r="F276" s="169" cm="1">
        <f t="array" ref="F276">_xlfn.IFS(B276=$F$5,E276*1,B276=$F$6,E276*-1,B276=$F$7,E276*1,B276="",0)</f>
        <v>0</v>
      </c>
      <c r="G276" s="169"/>
      <c r="H276" s="169"/>
      <c r="I276" s="171"/>
    </row>
    <row r="277" spans="2:9">
      <c r="B277" s="203"/>
      <c r="C277" s="167"/>
      <c r="D277" s="167" t="str">
        <f t="shared" si="3"/>
        <v/>
      </c>
      <c r="E277" s="168"/>
      <c r="F277" s="167" cm="1">
        <f t="array" ref="F277">_xlfn.IFS(B277=$F$5,E277*1,B277=$F$6,E277*-1,B277=$F$7,E277*1,B277="",0)</f>
        <v>0</v>
      </c>
      <c r="G277" s="167"/>
      <c r="H277" s="167"/>
      <c r="I277" s="160"/>
    </row>
    <row r="278" spans="2:9">
      <c r="B278" s="204"/>
      <c r="C278" s="169"/>
      <c r="D278" s="169" t="str">
        <f t="shared" si="3"/>
        <v/>
      </c>
      <c r="E278" s="170"/>
      <c r="F278" s="169" cm="1">
        <f t="array" ref="F278">_xlfn.IFS(B278=$F$5,E278*1,B278=$F$6,E278*-1,B278=$F$7,E278*1,B278="",0)</f>
        <v>0</v>
      </c>
      <c r="G278" s="169"/>
      <c r="H278" s="169"/>
      <c r="I278" s="171"/>
    </row>
    <row r="279" spans="2:9">
      <c r="B279" s="203"/>
      <c r="C279" s="167"/>
      <c r="D279" s="167" t="str">
        <f t="shared" si="3"/>
        <v/>
      </c>
      <c r="E279" s="168"/>
      <c r="F279" s="167" cm="1">
        <f t="array" ref="F279">_xlfn.IFS(B279=$F$5,E279*1,B279=$F$6,E279*-1,B279=$F$7,E279*1,B279="",0)</f>
        <v>0</v>
      </c>
      <c r="G279" s="167"/>
      <c r="H279" s="167"/>
      <c r="I279" s="160"/>
    </row>
    <row r="280" spans="2:9">
      <c r="B280" s="204"/>
      <c r="C280" s="169"/>
      <c r="D280" s="169" t="str">
        <f t="shared" si="3"/>
        <v/>
      </c>
      <c r="E280" s="170"/>
      <c r="F280" s="169" cm="1">
        <f t="array" ref="F280">_xlfn.IFS(B280=$F$5,E280*1,B280=$F$6,E280*-1,B280=$F$7,E280*1,B280="",0)</f>
        <v>0</v>
      </c>
      <c r="G280" s="169"/>
      <c r="H280" s="169"/>
      <c r="I280" s="171"/>
    </row>
    <row r="281" spans="2:9">
      <c r="B281" s="203"/>
      <c r="C281" s="167"/>
      <c r="D281" s="167" t="str">
        <f t="shared" si="3"/>
        <v/>
      </c>
      <c r="E281" s="168"/>
      <c r="F281" s="167" cm="1">
        <f t="array" ref="F281">_xlfn.IFS(B281=$F$5,E281*1,B281=$F$6,E281*-1,B281=$F$7,E281*1,B281="",0)</f>
        <v>0</v>
      </c>
      <c r="G281" s="167"/>
      <c r="H281" s="167"/>
      <c r="I281" s="160"/>
    </row>
    <row r="282" spans="2:9">
      <c r="B282" s="204"/>
      <c r="C282" s="169"/>
      <c r="D282" s="169" t="str">
        <f t="shared" si="3"/>
        <v/>
      </c>
      <c r="E282" s="170"/>
      <c r="F282" s="169" cm="1">
        <f t="array" ref="F282">_xlfn.IFS(B282=$F$5,E282*1,B282=$F$6,E282*-1,B282=$F$7,E282*1,B282="",0)</f>
        <v>0</v>
      </c>
      <c r="G282" s="169"/>
      <c r="H282" s="169"/>
      <c r="I282" s="171"/>
    </row>
    <row r="283" spans="2:9">
      <c r="B283" s="203"/>
      <c r="C283" s="167"/>
      <c r="D283" s="167" t="str">
        <f t="shared" si="3"/>
        <v/>
      </c>
      <c r="E283" s="168"/>
      <c r="F283" s="167" cm="1">
        <f t="array" ref="F283">_xlfn.IFS(B283=$F$5,E283*1,B283=$F$6,E283*-1,B283=$F$7,E283*1,B283="",0)</f>
        <v>0</v>
      </c>
      <c r="G283" s="167"/>
      <c r="H283" s="167"/>
      <c r="I283" s="160"/>
    </row>
    <row r="284" spans="2:9">
      <c r="B284" s="204"/>
      <c r="C284" s="169"/>
      <c r="D284" s="169" t="str">
        <f t="shared" si="3"/>
        <v/>
      </c>
      <c r="E284" s="170"/>
      <c r="F284" s="169" cm="1">
        <f t="array" ref="F284">_xlfn.IFS(B284=$F$5,E284*1,B284=$F$6,E284*-1,B284=$F$7,E284*1,B284="",0)</f>
        <v>0</v>
      </c>
      <c r="G284" s="169"/>
      <c r="H284" s="169"/>
      <c r="I284" s="171"/>
    </row>
    <row r="285" spans="2:9">
      <c r="B285" s="203"/>
      <c r="C285" s="167"/>
      <c r="D285" s="167" t="str">
        <f t="shared" si="3"/>
        <v/>
      </c>
      <c r="E285" s="168"/>
      <c r="F285" s="167" cm="1">
        <f t="array" ref="F285">_xlfn.IFS(B285=$F$5,E285*1,B285=$F$6,E285*-1,B285=$F$7,E285*1,B285="",0)</f>
        <v>0</v>
      </c>
      <c r="G285" s="167"/>
      <c r="H285" s="167"/>
      <c r="I285" s="160"/>
    </row>
    <row r="286" spans="2:9">
      <c r="B286" s="204"/>
      <c r="C286" s="169"/>
      <c r="D286" s="169" t="str">
        <f t="shared" si="3"/>
        <v/>
      </c>
      <c r="E286" s="170"/>
      <c r="F286" s="169" cm="1">
        <f t="array" ref="F286">_xlfn.IFS(B286=$F$5,E286*1,B286=$F$6,E286*-1,B286=$F$7,E286*1,B286="",0)</f>
        <v>0</v>
      </c>
      <c r="G286" s="169"/>
      <c r="H286" s="169"/>
      <c r="I286" s="171"/>
    </row>
    <row r="287" spans="2:9">
      <c r="B287" s="203"/>
      <c r="C287" s="167"/>
      <c r="D287" s="167" t="str">
        <f t="shared" ref="D287:D348" si="4">IFERROR(VLOOKUP(C287,$C$19:$D$24,2,0),"")</f>
        <v/>
      </c>
      <c r="E287" s="168"/>
      <c r="F287" s="167" cm="1">
        <f t="array" ref="F287">_xlfn.IFS(B287=$F$5,E287*1,B287=$F$6,E287*-1,B287=$F$7,E287*1,B287="",0)</f>
        <v>0</v>
      </c>
      <c r="G287" s="167"/>
      <c r="H287" s="167"/>
      <c r="I287" s="160"/>
    </row>
    <row r="288" spans="2:9">
      <c r="B288" s="204"/>
      <c r="C288" s="169"/>
      <c r="D288" s="169" t="str">
        <f t="shared" si="4"/>
        <v/>
      </c>
      <c r="E288" s="170"/>
      <c r="F288" s="169" cm="1">
        <f t="array" ref="F288">_xlfn.IFS(B288=$F$5,E288*1,B288=$F$6,E288*-1,B288=$F$7,E288*1,B288="",0)</f>
        <v>0</v>
      </c>
      <c r="G288" s="169"/>
      <c r="H288" s="169"/>
      <c r="I288" s="171"/>
    </row>
    <row r="289" spans="2:9">
      <c r="B289" s="203"/>
      <c r="C289" s="167"/>
      <c r="D289" s="167" t="str">
        <f t="shared" si="4"/>
        <v/>
      </c>
      <c r="E289" s="168"/>
      <c r="F289" s="167" cm="1">
        <f t="array" ref="F289">_xlfn.IFS(B289=$F$5,E289*1,B289=$F$6,E289*-1,B289=$F$7,E289*1,B289="",0)</f>
        <v>0</v>
      </c>
      <c r="G289" s="167"/>
      <c r="H289" s="167"/>
      <c r="I289" s="160"/>
    </row>
    <row r="290" spans="2:9">
      <c r="B290" s="204"/>
      <c r="C290" s="169"/>
      <c r="D290" s="169" t="str">
        <f t="shared" si="4"/>
        <v/>
      </c>
      <c r="E290" s="170"/>
      <c r="F290" s="169" cm="1">
        <f t="array" ref="F290">_xlfn.IFS(B290=$F$5,E290*1,B290=$F$6,E290*-1,B290=$F$7,E290*1,B290="",0)</f>
        <v>0</v>
      </c>
      <c r="G290" s="169"/>
      <c r="H290" s="169"/>
      <c r="I290" s="171"/>
    </row>
    <row r="291" spans="2:9">
      <c r="B291" s="203"/>
      <c r="C291" s="167"/>
      <c r="D291" s="167" t="str">
        <f t="shared" si="4"/>
        <v/>
      </c>
      <c r="E291" s="168"/>
      <c r="F291" s="167" cm="1">
        <f t="array" ref="F291">_xlfn.IFS(B291=$F$5,E291*1,B291=$F$6,E291*-1,B291=$F$7,E291*1,B291="",0)</f>
        <v>0</v>
      </c>
      <c r="G291" s="167"/>
      <c r="H291" s="167"/>
      <c r="I291" s="160"/>
    </row>
    <row r="292" spans="2:9">
      <c r="B292" s="204"/>
      <c r="C292" s="169"/>
      <c r="D292" s="169" t="str">
        <f t="shared" si="4"/>
        <v/>
      </c>
      <c r="E292" s="170"/>
      <c r="F292" s="169" cm="1">
        <f t="array" ref="F292">_xlfn.IFS(B292=$F$5,E292*1,B292=$F$6,E292*-1,B292=$F$7,E292*1,B292="",0)</f>
        <v>0</v>
      </c>
      <c r="G292" s="169"/>
      <c r="H292" s="169"/>
      <c r="I292" s="171"/>
    </row>
    <row r="293" spans="2:9">
      <c r="B293" s="203"/>
      <c r="C293" s="167"/>
      <c r="D293" s="167" t="str">
        <f t="shared" si="4"/>
        <v/>
      </c>
      <c r="E293" s="168"/>
      <c r="F293" s="167" cm="1">
        <f t="array" ref="F293">_xlfn.IFS(B293=$F$5,E293*1,B293=$F$6,E293*-1,B293=$F$7,E293*1,B293="",0)</f>
        <v>0</v>
      </c>
      <c r="G293" s="167"/>
      <c r="H293" s="167"/>
      <c r="I293" s="160"/>
    </row>
    <row r="294" spans="2:9">
      <c r="B294" s="204"/>
      <c r="C294" s="169"/>
      <c r="D294" s="169" t="str">
        <f t="shared" si="4"/>
        <v/>
      </c>
      <c r="E294" s="170"/>
      <c r="F294" s="169" cm="1">
        <f t="array" ref="F294">_xlfn.IFS(B294=$F$5,E294*1,B294=$F$6,E294*-1,B294=$F$7,E294*1,B294="",0)</f>
        <v>0</v>
      </c>
      <c r="G294" s="169"/>
      <c r="H294" s="169"/>
      <c r="I294" s="171"/>
    </row>
    <row r="295" spans="2:9">
      <c r="B295" s="203"/>
      <c r="C295" s="167"/>
      <c r="D295" s="167" t="str">
        <f t="shared" si="4"/>
        <v/>
      </c>
      <c r="E295" s="168"/>
      <c r="F295" s="167" cm="1">
        <f t="array" ref="F295">_xlfn.IFS(B295=$F$5,E295*1,B295=$F$6,E295*-1,B295=$F$7,E295*1,B295="",0)</f>
        <v>0</v>
      </c>
      <c r="G295" s="167"/>
      <c r="H295" s="167"/>
      <c r="I295" s="160"/>
    </row>
    <row r="296" spans="2:9">
      <c r="B296" s="204"/>
      <c r="C296" s="169"/>
      <c r="D296" s="169" t="str">
        <f t="shared" si="4"/>
        <v/>
      </c>
      <c r="E296" s="170"/>
      <c r="F296" s="169" cm="1">
        <f t="array" ref="F296">_xlfn.IFS(B296=$F$5,E296*1,B296=$F$6,E296*-1,B296=$F$7,E296*1,B296="",0)</f>
        <v>0</v>
      </c>
      <c r="G296" s="169"/>
      <c r="H296" s="169"/>
      <c r="I296" s="171"/>
    </row>
    <row r="297" spans="2:9">
      <c r="B297" s="203"/>
      <c r="C297" s="167"/>
      <c r="D297" s="167" t="str">
        <f t="shared" si="4"/>
        <v/>
      </c>
      <c r="E297" s="168"/>
      <c r="F297" s="167" cm="1">
        <f t="array" ref="F297">_xlfn.IFS(B297=$F$5,E297*1,B297=$F$6,E297*-1,B297=$F$7,E297*1,B297="",0)</f>
        <v>0</v>
      </c>
      <c r="G297" s="167"/>
      <c r="H297" s="167"/>
      <c r="I297" s="160"/>
    </row>
    <row r="298" spans="2:9">
      <c r="B298" s="204"/>
      <c r="C298" s="169"/>
      <c r="D298" s="169" t="str">
        <f t="shared" si="4"/>
        <v/>
      </c>
      <c r="E298" s="170"/>
      <c r="F298" s="169" cm="1">
        <f t="array" ref="F298">_xlfn.IFS(B298=$F$5,E298*1,B298=$F$6,E298*-1,B298=$F$7,E298*1,B298="",0)</f>
        <v>0</v>
      </c>
      <c r="G298" s="169"/>
      <c r="H298" s="169"/>
      <c r="I298" s="171"/>
    </row>
    <row r="299" spans="2:9">
      <c r="B299" s="203"/>
      <c r="C299" s="167"/>
      <c r="D299" s="167" t="str">
        <f t="shared" si="4"/>
        <v/>
      </c>
      <c r="E299" s="168"/>
      <c r="F299" s="167" cm="1">
        <f t="array" ref="F299">_xlfn.IFS(B299=$F$5,E299*1,B299=$F$6,E299*-1,B299=$F$7,E299*1,B299="",0)</f>
        <v>0</v>
      </c>
      <c r="G299" s="167"/>
      <c r="H299" s="167"/>
      <c r="I299" s="160"/>
    </row>
    <row r="300" spans="2:9">
      <c r="B300" s="204"/>
      <c r="C300" s="169"/>
      <c r="D300" s="169" t="str">
        <f t="shared" si="4"/>
        <v/>
      </c>
      <c r="E300" s="170"/>
      <c r="F300" s="169" cm="1">
        <f t="array" ref="F300">_xlfn.IFS(B300=$F$5,E300*1,B300=$F$6,E300*-1,B300=$F$7,E300*1,B300="",0)</f>
        <v>0</v>
      </c>
      <c r="G300" s="169"/>
      <c r="H300" s="169"/>
      <c r="I300" s="171"/>
    </row>
    <row r="301" spans="2:9">
      <c r="B301" s="203"/>
      <c r="C301" s="167"/>
      <c r="D301" s="167" t="str">
        <f t="shared" si="4"/>
        <v/>
      </c>
      <c r="E301" s="168"/>
      <c r="F301" s="167" cm="1">
        <f t="array" ref="F301">_xlfn.IFS(B301=$F$5,E301*1,B301=$F$6,E301*-1,B301=$F$7,E301*1,B301="",0)</f>
        <v>0</v>
      </c>
      <c r="G301" s="167"/>
      <c r="H301" s="167"/>
      <c r="I301" s="160"/>
    </row>
    <row r="302" spans="2:9">
      <c r="B302" s="204"/>
      <c r="C302" s="169"/>
      <c r="D302" s="169" t="str">
        <f t="shared" si="4"/>
        <v/>
      </c>
      <c r="E302" s="170"/>
      <c r="F302" s="169" cm="1">
        <f t="array" ref="F302">_xlfn.IFS(B302=$F$5,E302*1,B302=$F$6,E302*-1,B302=$F$7,E302*1,B302="",0)</f>
        <v>0</v>
      </c>
      <c r="G302" s="169"/>
      <c r="H302" s="169"/>
      <c r="I302" s="171"/>
    </row>
    <row r="303" spans="2:9">
      <c r="B303" s="203"/>
      <c r="C303" s="167"/>
      <c r="D303" s="167" t="str">
        <f t="shared" si="4"/>
        <v/>
      </c>
      <c r="E303" s="168"/>
      <c r="F303" s="167" cm="1">
        <f t="array" ref="F303">_xlfn.IFS(B303=$F$5,E303*1,B303=$F$6,E303*-1,B303=$F$7,E303*1,B303="",0)</f>
        <v>0</v>
      </c>
      <c r="G303" s="167"/>
      <c r="H303" s="167"/>
      <c r="I303" s="160"/>
    </row>
    <row r="304" spans="2:9">
      <c r="B304" s="204"/>
      <c r="C304" s="169"/>
      <c r="D304" s="169" t="str">
        <f t="shared" si="4"/>
        <v/>
      </c>
      <c r="E304" s="170"/>
      <c r="F304" s="169" cm="1">
        <f t="array" ref="F304">_xlfn.IFS(B304=$F$5,E304*1,B304=$F$6,E304*-1,B304=$F$7,E304*1,B304="",0)</f>
        <v>0</v>
      </c>
      <c r="G304" s="169"/>
      <c r="H304" s="169"/>
      <c r="I304" s="171"/>
    </row>
    <row r="305" spans="2:9">
      <c r="B305" s="203"/>
      <c r="C305" s="167"/>
      <c r="D305" s="167" t="str">
        <f t="shared" si="4"/>
        <v/>
      </c>
      <c r="E305" s="168"/>
      <c r="F305" s="167" cm="1">
        <f t="array" ref="F305">_xlfn.IFS(B305=$F$5,E305*1,B305=$F$6,E305*-1,B305=$F$7,E305*1,B305="",0)</f>
        <v>0</v>
      </c>
      <c r="G305" s="167"/>
      <c r="H305" s="167"/>
      <c r="I305" s="160"/>
    </row>
    <row r="306" spans="2:9">
      <c r="B306" s="204"/>
      <c r="C306" s="169"/>
      <c r="D306" s="169" t="str">
        <f t="shared" si="4"/>
        <v/>
      </c>
      <c r="E306" s="170"/>
      <c r="F306" s="169" cm="1">
        <f t="array" ref="F306">_xlfn.IFS(B306=$F$5,E306*1,B306=$F$6,E306*-1,B306=$F$7,E306*1,B306="",0)</f>
        <v>0</v>
      </c>
      <c r="G306" s="169"/>
      <c r="H306" s="169"/>
      <c r="I306" s="171"/>
    </row>
    <row r="307" spans="2:9">
      <c r="B307" s="203"/>
      <c r="C307" s="167"/>
      <c r="D307" s="167" t="str">
        <f t="shared" si="4"/>
        <v/>
      </c>
      <c r="E307" s="168"/>
      <c r="F307" s="167" cm="1">
        <f t="array" ref="F307">_xlfn.IFS(B307=$F$5,E307*1,B307=$F$6,E307*-1,B307=$F$7,E307*1,B307="",0)</f>
        <v>0</v>
      </c>
      <c r="G307" s="167"/>
      <c r="H307" s="167"/>
      <c r="I307" s="160"/>
    </row>
    <row r="308" spans="2:9">
      <c r="B308" s="204"/>
      <c r="C308" s="169"/>
      <c r="D308" s="169" t="str">
        <f t="shared" si="4"/>
        <v/>
      </c>
      <c r="E308" s="170"/>
      <c r="F308" s="169" cm="1">
        <f t="array" ref="F308">_xlfn.IFS(B308=$F$5,E308*1,B308=$F$6,E308*-1,B308=$F$7,E308*1,B308="",0)</f>
        <v>0</v>
      </c>
      <c r="G308" s="169"/>
      <c r="H308" s="169"/>
      <c r="I308" s="171"/>
    </row>
    <row r="309" spans="2:9">
      <c r="B309" s="203"/>
      <c r="C309" s="167"/>
      <c r="D309" s="167" t="str">
        <f t="shared" si="4"/>
        <v/>
      </c>
      <c r="E309" s="168"/>
      <c r="F309" s="167" cm="1">
        <f t="array" ref="F309">_xlfn.IFS(B309=$F$5,E309*1,B309=$F$6,E309*-1,B309=$F$7,E309*1,B309="",0)</f>
        <v>0</v>
      </c>
      <c r="G309" s="167"/>
      <c r="H309" s="167"/>
      <c r="I309" s="160"/>
    </row>
    <row r="310" spans="2:9">
      <c r="B310" s="204"/>
      <c r="C310" s="169"/>
      <c r="D310" s="169" t="str">
        <f t="shared" si="4"/>
        <v/>
      </c>
      <c r="E310" s="170"/>
      <c r="F310" s="169" cm="1">
        <f t="array" ref="F310">_xlfn.IFS(B310=$F$5,E310*1,B310=$F$6,E310*-1,B310=$F$7,E310*1,B310="",0)</f>
        <v>0</v>
      </c>
      <c r="G310" s="169"/>
      <c r="H310" s="169"/>
      <c r="I310" s="171"/>
    </row>
    <row r="311" spans="2:9">
      <c r="B311" s="203"/>
      <c r="C311" s="167"/>
      <c r="D311" s="167" t="str">
        <f t="shared" si="4"/>
        <v/>
      </c>
      <c r="E311" s="168"/>
      <c r="F311" s="167" cm="1">
        <f t="array" ref="F311">_xlfn.IFS(B311=$F$5,E311*1,B311=$F$6,E311*-1,B311=$F$7,E311*1,B311="",0)</f>
        <v>0</v>
      </c>
      <c r="G311" s="167"/>
      <c r="H311" s="167"/>
      <c r="I311" s="160"/>
    </row>
    <row r="312" spans="2:9">
      <c r="B312" s="204"/>
      <c r="C312" s="169"/>
      <c r="D312" s="169" t="str">
        <f t="shared" si="4"/>
        <v/>
      </c>
      <c r="E312" s="170"/>
      <c r="F312" s="169" cm="1">
        <f t="array" ref="F312">_xlfn.IFS(B312=$F$5,E312*1,B312=$F$6,E312*-1,B312=$F$7,E312*1,B312="",0)</f>
        <v>0</v>
      </c>
      <c r="G312" s="169"/>
      <c r="H312" s="169"/>
      <c r="I312" s="171"/>
    </row>
    <row r="313" spans="2:9">
      <c r="B313" s="203"/>
      <c r="C313" s="167"/>
      <c r="D313" s="167" t="str">
        <f t="shared" si="4"/>
        <v/>
      </c>
      <c r="E313" s="168"/>
      <c r="F313" s="167" cm="1">
        <f t="array" ref="F313">_xlfn.IFS(B313=$F$5,E313*1,B313=$F$6,E313*-1,B313=$F$7,E313*1,B313="",0)</f>
        <v>0</v>
      </c>
      <c r="G313" s="167"/>
      <c r="H313" s="167"/>
      <c r="I313" s="160"/>
    </row>
    <row r="314" spans="2:9">
      <c r="B314" s="204"/>
      <c r="C314" s="169"/>
      <c r="D314" s="169" t="str">
        <f t="shared" si="4"/>
        <v/>
      </c>
      <c r="E314" s="170"/>
      <c r="F314" s="169" cm="1">
        <f t="array" ref="F314">_xlfn.IFS(B314=$F$5,E314*1,B314=$F$6,E314*-1,B314=$F$7,E314*1,B314="",0)</f>
        <v>0</v>
      </c>
      <c r="G314" s="169"/>
      <c r="H314" s="169"/>
      <c r="I314" s="171"/>
    </row>
    <row r="315" spans="2:9">
      <c r="B315" s="203"/>
      <c r="C315" s="167"/>
      <c r="D315" s="167" t="str">
        <f t="shared" si="4"/>
        <v/>
      </c>
      <c r="E315" s="168"/>
      <c r="F315" s="167" cm="1">
        <f t="array" ref="F315">_xlfn.IFS(B315=$F$5,E315*1,B315=$F$6,E315*-1,B315=$F$7,E315*1,B315="",0)</f>
        <v>0</v>
      </c>
      <c r="G315" s="167"/>
      <c r="H315" s="167"/>
      <c r="I315" s="160"/>
    </row>
    <row r="316" spans="2:9">
      <c r="B316" s="204"/>
      <c r="C316" s="169"/>
      <c r="D316" s="169" t="str">
        <f t="shared" si="4"/>
        <v/>
      </c>
      <c r="E316" s="170"/>
      <c r="F316" s="169" cm="1">
        <f t="array" ref="F316">_xlfn.IFS(B316=$F$5,E316*1,B316=$F$6,E316*-1,B316=$F$7,E316*1,B316="",0)</f>
        <v>0</v>
      </c>
      <c r="G316" s="169"/>
      <c r="H316" s="169"/>
      <c r="I316" s="171"/>
    </row>
    <row r="317" spans="2:9">
      <c r="B317" s="203"/>
      <c r="C317" s="167"/>
      <c r="D317" s="167" t="str">
        <f t="shared" si="4"/>
        <v/>
      </c>
      <c r="E317" s="168"/>
      <c r="F317" s="167" cm="1">
        <f t="array" ref="F317">_xlfn.IFS(B317=$F$5,E317*1,B317=$F$6,E317*-1,B317=$F$7,E317*1,B317="",0)</f>
        <v>0</v>
      </c>
      <c r="G317" s="167"/>
      <c r="H317" s="167"/>
      <c r="I317" s="160"/>
    </row>
    <row r="318" spans="2:9">
      <c r="B318" s="204"/>
      <c r="C318" s="169"/>
      <c r="D318" s="169" t="str">
        <f t="shared" si="4"/>
        <v/>
      </c>
      <c r="E318" s="170"/>
      <c r="F318" s="169" cm="1">
        <f t="array" ref="F318">_xlfn.IFS(B318=$F$5,E318*1,B318=$F$6,E318*-1,B318=$F$7,E318*1,B318="",0)</f>
        <v>0</v>
      </c>
      <c r="G318" s="169"/>
      <c r="H318" s="169"/>
      <c r="I318" s="171"/>
    </row>
    <row r="319" spans="2:9">
      <c r="B319" s="203"/>
      <c r="C319" s="167"/>
      <c r="D319" s="167" t="str">
        <f t="shared" si="4"/>
        <v/>
      </c>
      <c r="E319" s="168"/>
      <c r="F319" s="167" cm="1">
        <f t="array" ref="F319">_xlfn.IFS(B319=$F$5,E319*1,B319=$F$6,E319*-1,B319=$F$7,E319*1,B319="",0)</f>
        <v>0</v>
      </c>
      <c r="G319" s="167"/>
      <c r="H319" s="167"/>
      <c r="I319" s="160"/>
    </row>
    <row r="320" spans="2:9">
      <c r="B320" s="204"/>
      <c r="C320" s="169"/>
      <c r="D320" s="169" t="str">
        <f t="shared" si="4"/>
        <v/>
      </c>
      <c r="E320" s="170"/>
      <c r="F320" s="169" cm="1">
        <f t="array" ref="F320">_xlfn.IFS(B320=$F$5,E320*1,B320=$F$6,E320*-1,B320=$F$7,E320*1,B320="",0)</f>
        <v>0</v>
      </c>
      <c r="G320" s="169"/>
      <c r="H320" s="169"/>
      <c r="I320" s="171"/>
    </row>
    <row r="321" spans="2:9">
      <c r="B321" s="203"/>
      <c r="C321" s="167"/>
      <c r="D321" s="167" t="str">
        <f t="shared" si="4"/>
        <v/>
      </c>
      <c r="E321" s="168"/>
      <c r="F321" s="167" cm="1">
        <f t="array" ref="F321">_xlfn.IFS(B321=$F$5,E321*1,B321=$F$6,E321*-1,B321=$F$7,E321*1,B321="",0)</f>
        <v>0</v>
      </c>
      <c r="G321" s="167"/>
      <c r="H321" s="167"/>
      <c r="I321" s="160"/>
    </row>
    <row r="322" spans="2:9">
      <c r="B322" s="204"/>
      <c r="C322" s="169"/>
      <c r="D322" s="169" t="str">
        <f t="shared" si="4"/>
        <v/>
      </c>
      <c r="E322" s="170"/>
      <c r="F322" s="169" cm="1">
        <f t="array" ref="F322">_xlfn.IFS(B322=$F$5,E322*1,B322=$F$6,E322*-1,B322=$F$7,E322*1,B322="",0)</f>
        <v>0</v>
      </c>
      <c r="G322" s="169"/>
      <c r="H322" s="169"/>
      <c r="I322" s="171"/>
    </row>
    <row r="323" spans="2:9">
      <c r="B323" s="203"/>
      <c r="C323" s="167"/>
      <c r="D323" s="167" t="str">
        <f t="shared" si="4"/>
        <v/>
      </c>
      <c r="E323" s="168"/>
      <c r="F323" s="167" cm="1">
        <f t="array" ref="F323">_xlfn.IFS(B323=$F$5,E323*1,B323=$F$6,E323*-1,B323=$F$7,E323*1,B323="",0)</f>
        <v>0</v>
      </c>
      <c r="G323" s="167"/>
      <c r="H323" s="167"/>
      <c r="I323" s="160"/>
    </row>
    <row r="324" spans="2:9">
      <c r="B324" s="204"/>
      <c r="C324" s="169"/>
      <c r="D324" s="169" t="str">
        <f t="shared" si="4"/>
        <v/>
      </c>
      <c r="E324" s="170"/>
      <c r="F324" s="169" cm="1">
        <f t="array" ref="F324">_xlfn.IFS(B324=$F$5,E324*1,B324=$F$6,E324*-1,B324=$F$7,E324*1,B324="",0)</f>
        <v>0</v>
      </c>
      <c r="G324" s="169"/>
      <c r="H324" s="169"/>
      <c r="I324" s="171"/>
    </row>
    <row r="325" spans="2:9">
      <c r="B325" s="203"/>
      <c r="C325" s="167"/>
      <c r="D325" s="167" t="str">
        <f t="shared" si="4"/>
        <v/>
      </c>
      <c r="E325" s="168"/>
      <c r="F325" s="167" cm="1">
        <f t="array" ref="F325">_xlfn.IFS(B325=$F$5,E325*1,B325=$F$6,E325*-1,B325=$F$7,E325*1,B325="",0)</f>
        <v>0</v>
      </c>
      <c r="G325" s="167"/>
      <c r="H325" s="167"/>
      <c r="I325" s="160"/>
    </row>
    <row r="326" spans="2:9">
      <c r="B326" s="204"/>
      <c r="C326" s="169"/>
      <c r="D326" s="169" t="str">
        <f t="shared" si="4"/>
        <v/>
      </c>
      <c r="E326" s="170"/>
      <c r="F326" s="169" cm="1">
        <f t="array" ref="F326">_xlfn.IFS(B326=$F$5,E326*1,B326=$F$6,E326*-1,B326=$F$7,E326*1,B326="",0)</f>
        <v>0</v>
      </c>
      <c r="G326" s="169"/>
      <c r="H326" s="169"/>
      <c r="I326" s="171"/>
    </row>
    <row r="327" spans="2:9">
      <c r="B327" s="203"/>
      <c r="C327" s="167"/>
      <c r="D327" s="167" t="str">
        <f t="shared" si="4"/>
        <v/>
      </c>
      <c r="E327" s="168"/>
      <c r="F327" s="167" cm="1">
        <f t="array" ref="F327">_xlfn.IFS(B327=$F$5,E327*1,B327=$F$6,E327*-1,B327=$F$7,E327*1,B327="",0)</f>
        <v>0</v>
      </c>
      <c r="G327" s="167"/>
      <c r="H327" s="167"/>
      <c r="I327" s="160"/>
    </row>
    <row r="328" spans="2:9">
      <c r="B328" s="204"/>
      <c r="C328" s="169"/>
      <c r="D328" s="169" t="str">
        <f t="shared" si="4"/>
        <v/>
      </c>
      <c r="E328" s="170"/>
      <c r="F328" s="169" cm="1">
        <f t="array" ref="F328">_xlfn.IFS(B328=$F$5,E328*1,B328=$F$6,E328*-1,B328=$F$7,E328*1,B328="",0)</f>
        <v>0</v>
      </c>
      <c r="G328" s="169"/>
      <c r="H328" s="169"/>
      <c r="I328" s="171"/>
    </row>
    <row r="329" spans="2:9">
      <c r="B329" s="203"/>
      <c r="C329" s="167"/>
      <c r="D329" s="167" t="str">
        <f t="shared" si="4"/>
        <v/>
      </c>
      <c r="E329" s="168"/>
      <c r="F329" s="167" cm="1">
        <f t="array" ref="F329">_xlfn.IFS(B329=$F$5,E329*1,B329=$F$6,E329*-1,B329=$F$7,E329*1,B329="",0)</f>
        <v>0</v>
      </c>
      <c r="G329" s="167"/>
      <c r="H329" s="167"/>
      <c r="I329" s="160"/>
    </row>
    <row r="330" spans="2:9">
      <c r="B330" s="204"/>
      <c r="C330" s="169"/>
      <c r="D330" s="169" t="str">
        <f t="shared" si="4"/>
        <v/>
      </c>
      <c r="E330" s="170"/>
      <c r="F330" s="169" cm="1">
        <f t="array" ref="F330">_xlfn.IFS(B330=$F$5,E330*1,B330=$F$6,E330*-1,B330=$F$7,E330*1,B330="",0)</f>
        <v>0</v>
      </c>
      <c r="G330" s="169"/>
      <c r="H330" s="169"/>
      <c r="I330" s="171"/>
    </row>
    <row r="331" spans="2:9">
      <c r="B331" s="203"/>
      <c r="C331" s="167"/>
      <c r="D331" s="167" t="str">
        <f t="shared" si="4"/>
        <v/>
      </c>
      <c r="E331" s="168"/>
      <c r="F331" s="167" cm="1">
        <f t="array" ref="F331">_xlfn.IFS(B331=$F$5,E331*1,B331=$F$6,E331*-1,B331=$F$7,E331*1,B331="",0)</f>
        <v>0</v>
      </c>
      <c r="G331" s="167"/>
      <c r="H331" s="167"/>
      <c r="I331" s="160"/>
    </row>
    <row r="332" spans="2:9">
      <c r="B332" s="204"/>
      <c r="C332" s="169"/>
      <c r="D332" s="169" t="str">
        <f t="shared" si="4"/>
        <v/>
      </c>
      <c r="E332" s="170"/>
      <c r="F332" s="169" cm="1">
        <f t="array" ref="F332">_xlfn.IFS(B332=$F$5,E332*1,B332=$F$6,E332*-1,B332=$F$7,E332*1,B332="",0)</f>
        <v>0</v>
      </c>
      <c r="G332" s="169"/>
      <c r="H332" s="169"/>
      <c r="I332" s="171"/>
    </row>
    <row r="333" spans="2:9">
      <c r="B333" s="203"/>
      <c r="C333" s="167"/>
      <c r="D333" s="167" t="str">
        <f t="shared" si="4"/>
        <v/>
      </c>
      <c r="E333" s="168"/>
      <c r="F333" s="167" cm="1">
        <f t="array" ref="F333">_xlfn.IFS(B333=$F$5,E333*1,B333=$F$6,E333*-1,B333=$F$7,E333*1,B333="",0)</f>
        <v>0</v>
      </c>
      <c r="G333" s="167"/>
      <c r="H333" s="167"/>
      <c r="I333" s="160"/>
    </row>
    <row r="334" spans="2:9">
      <c r="B334" s="204"/>
      <c r="C334" s="169"/>
      <c r="D334" s="169" t="str">
        <f t="shared" si="4"/>
        <v/>
      </c>
      <c r="E334" s="170"/>
      <c r="F334" s="169" cm="1">
        <f t="array" ref="F334">_xlfn.IFS(B334=$F$5,E334*1,B334=$F$6,E334*-1,B334=$F$7,E334*1,B334="",0)</f>
        <v>0</v>
      </c>
      <c r="G334" s="169"/>
      <c r="H334" s="169"/>
      <c r="I334" s="171"/>
    </row>
    <row r="335" spans="2:9">
      <c r="B335" s="203"/>
      <c r="C335" s="167"/>
      <c r="D335" s="167" t="str">
        <f t="shared" si="4"/>
        <v/>
      </c>
      <c r="E335" s="168"/>
      <c r="F335" s="167" cm="1">
        <f t="array" ref="F335">_xlfn.IFS(B335=$F$5,E335*1,B335=$F$6,E335*-1,B335=$F$7,E335*1,B335="",0)</f>
        <v>0</v>
      </c>
      <c r="G335" s="167"/>
      <c r="H335" s="167"/>
      <c r="I335" s="160"/>
    </row>
    <row r="336" spans="2:9">
      <c r="B336" s="204"/>
      <c r="C336" s="169"/>
      <c r="D336" s="169" t="str">
        <f t="shared" si="4"/>
        <v/>
      </c>
      <c r="E336" s="170"/>
      <c r="F336" s="169" cm="1">
        <f t="array" ref="F336">_xlfn.IFS(B336=$F$5,E336*1,B336=$F$6,E336*-1,B336=$F$7,E336*1,B336="",0)</f>
        <v>0</v>
      </c>
      <c r="G336" s="169"/>
      <c r="H336" s="169"/>
      <c r="I336" s="171"/>
    </row>
    <row r="337" spans="2:9">
      <c r="B337" s="203"/>
      <c r="C337" s="167"/>
      <c r="D337" s="167" t="str">
        <f t="shared" si="4"/>
        <v/>
      </c>
      <c r="E337" s="168"/>
      <c r="F337" s="167" cm="1">
        <f t="array" ref="F337">_xlfn.IFS(B337=$F$5,E337*1,B337=$F$6,E337*-1,B337=$F$7,E337*1,B337="",0)</f>
        <v>0</v>
      </c>
      <c r="G337" s="167"/>
      <c r="H337" s="167"/>
      <c r="I337" s="160"/>
    </row>
    <row r="338" spans="2:9">
      <c r="B338" s="204"/>
      <c r="C338" s="169"/>
      <c r="D338" s="169" t="str">
        <f t="shared" si="4"/>
        <v/>
      </c>
      <c r="E338" s="170"/>
      <c r="F338" s="169" cm="1">
        <f t="array" ref="F338">_xlfn.IFS(B338=$F$5,E338*1,B338=$F$6,E338*-1,B338=$F$7,E338*1,B338="",0)</f>
        <v>0</v>
      </c>
      <c r="G338" s="169"/>
      <c r="H338" s="169"/>
      <c r="I338" s="171"/>
    </row>
    <row r="339" spans="2:9">
      <c r="B339" s="203"/>
      <c r="C339" s="167"/>
      <c r="D339" s="167" t="str">
        <f t="shared" si="4"/>
        <v/>
      </c>
      <c r="E339" s="168"/>
      <c r="F339" s="167" cm="1">
        <f t="array" ref="F339">_xlfn.IFS(B339=$F$5,E339*1,B339=$F$6,E339*-1,B339=$F$7,E339*1,B339="",0)</f>
        <v>0</v>
      </c>
      <c r="G339" s="167"/>
      <c r="H339" s="167"/>
      <c r="I339" s="160"/>
    </row>
    <row r="340" spans="2:9">
      <c r="B340" s="204"/>
      <c r="C340" s="169"/>
      <c r="D340" s="169" t="str">
        <f t="shared" si="4"/>
        <v/>
      </c>
      <c r="E340" s="170"/>
      <c r="F340" s="169" cm="1">
        <f t="array" ref="F340">_xlfn.IFS(B340=$F$5,E340*1,B340=$F$6,E340*-1,B340=$F$7,E340*1,B340="",0)</f>
        <v>0</v>
      </c>
      <c r="G340" s="169"/>
      <c r="H340" s="169"/>
      <c r="I340" s="171"/>
    </row>
    <row r="341" spans="2:9">
      <c r="B341" s="203"/>
      <c r="C341" s="167"/>
      <c r="D341" s="167" t="str">
        <f t="shared" si="4"/>
        <v/>
      </c>
      <c r="E341" s="168"/>
      <c r="F341" s="167" cm="1">
        <f t="array" ref="F341">_xlfn.IFS(B341=$F$5,E341*1,B341=$F$6,E341*-1,B341=$F$7,E341*1,B341="",0)</f>
        <v>0</v>
      </c>
      <c r="G341" s="167"/>
      <c r="H341" s="167"/>
      <c r="I341" s="160"/>
    </row>
    <row r="342" spans="2:9">
      <c r="B342" s="204"/>
      <c r="C342" s="169"/>
      <c r="D342" s="169" t="str">
        <f t="shared" si="4"/>
        <v/>
      </c>
      <c r="E342" s="170"/>
      <c r="F342" s="169" cm="1">
        <f t="array" ref="F342">_xlfn.IFS(B342=$F$5,E342*1,B342=$F$6,E342*-1,B342=$F$7,E342*1,B342="",0)</f>
        <v>0</v>
      </c>
      <c r="G342" s="169"/>
      <c r="H342" s="169"/>
      <c r="I342" s="171"/>
    </row>
    <row r="343" spans="2:9">
      <c r="B343" s="203"/>
      <c r="C343" s="167"/>
      <c r="D343" s="167" t="str">
        <f t="shared" si="4"/>
        <v/>
      </c>
      <c r="E343" s="168"/>
      <c r="F343" s="167" cm="1">
        <f t="array" ref="F343">_xlfn.IFS(B343=$F$5,E343*1,B343=$F$6,E343*-1,B343=$F$7,E343*1,B343="",0)</f>
        <v>0</v>
      </c>
      <c r="G343" s="167"/>
      <c r="H343" s="167"/>
      <c r="I343" s="160"/>
    </row>
    <row r="344" spans="2:9">
      <c r="B344" s="204"/>
      <c r="C344" s="169"/>
      <c r="D344" s="169" t="str">
        <f t="shared" si="4"/>
        <v/>
      </c>
      <c r="E344" s="170"/>
      <c r="F344" s="169" cm="1">
        <f t="array" ref="F344">_xlfn.IFS(B344=$F$5,E344*1,B344=$F$6,E344*-1,B344=$F$7,E344*1,B344="",0)</f>
        <v>0</v>
      </c>
      <c r="G344" s="169"/>
      <c r="H344" s="169"/>
      <c r="I344" s="171"/>
    </row>
    <row r="345" spans="2:9">
      <c r="B345" s="203"/>
      <c r="C345" s="167"/>
      <c r="D345" s="167" t="str">
        <f t="shared" si="4"/>
        <v/>
      </c>
      <c r="E345" s="168"/>
      <c r="F345" s="167" cm="1">
        <f t="array" ref="F345">_xlfn.IFS(B345=$F$5,E345*1,B345=$F$6,E345*-1,B345=$F$7,E345*1,B345="",0)</f>
        <v>0</v>
      </c>
      <c r="G345" s="167"/>
      <c r="H345" s="167"/>
      <c r="I345" s="160"/>
    </row>
    <row r="346" spans="2:9">
      <c r="B346" s="204"/>
      <c r="C346" s="169"/>
      <c r="D346" s="169" t="str">
        <f t="shared" si="4"/>
        <v/>
      </c>
      <c r="E346" s="170"/>
      <c r="F346" s="169" cm="1">
        <f t="array" ref="F346">_xlfn.IFS(B346=$F$5,E346*1,B346=$F$6,E346*-1,B346=$F$7,E346*1,B346="",0)</f>
        <v>0</v>
      </c>
      <c r="G346" s="169"/>
      <c r="H346" s="169"/>
      <c r="I346" s="171"/>
    </row>
    <row r="347" spans="2:9">
      <c r="B347" s="203"/>
      <c r="C347" s="167"/>
      <c r="D347" s="167" t="str">
        <f t="shared" si="4"/>
        <v/>
      </c>
      <c r="E347" s="168"/>
      <c r="F347" s="167" cm="1">
        <f t="array" ref="F347">_xlfn.IFS(B347=$F$5,E347*1,B347=$F$6,E347*-1,B347=$F$7,E347*1,B347="",0)</f>
        <v>0</v>
      </c>
      <c r="G347" s="167"/>
      <c r="H347" s="167"/>
      <c r="I347" s="160"/>
    </row>
    <row r="348" spans="2:9">
      <c r="B348" s="204"/>
      <c r="C348" s="169"/>
      <c r="D348" s="169" t="str">
        <f t="shared" si="4"/>
        <v/>
      </c>
      <c r="E348" s="170"/>
      <c r="F348" s="169" cm="1">
        <f t="array" ref="F348">_xlfn.IFS(B348=$F$5,E348*1,B348=$F$6,E348*-1,B348=$F$7,E348*1,B348="",0)</f>
        <v>0</v>
      </c>
      <c r="G348" s="169"/>
      <c r="H348" s="169"/>
      <c r="I348" s="171"/>
    </row>
  </sheetData>
  <mergeCells count="8">
    <mergeCell ref="B2:I2"/>
    <mergeCell ref="B3:I3"/>
    <mergeCell ref="G25:I25"/>
    <mergeCell ref="B14:I14"/>
    <mergeCell ref="B5:B6"/>
    <mergeCell ref="B8:B13"/>
    <mergeCell ref="B19:B24"/>
    <mergeCell ref="B15:B18"/>
  </mergeCells>
  <dataValidations count="3">
    <dataValidation type="list" allowBlank="1" showInputMessage="1" showErrorMessage="1" sqref="C27:C348" xr:uid="{00000000-0002-0000-0500-000000000000}">
      <formula1>$C$8:$C$13</formula1>
    </dataValidation>
    <dataValidation type="list" allowBlank="1" showInputMessage="1" showErrorMessage="1" sqref="B349:B363" xr:uid="{00000000-0002-0000-0500-000001000000}">
      <formula1>#REF!</formula1>
    </dataValidation>
    <dataValidation type="list" allowBlank="1" showInputMessage="1" showErrorMessage="1" sqref="B27:B348" xr:uid="{00000000-0002-0000-0500-000002000000}">
      <formula1>$F$5:$F$7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499984740745262"/>
  </sheetPr>
  <dimension ref="A1:O3"/>
  <sheetViews>
    <sheetView zoomScale="110" zoomScaleNormal="110" workbookViewId="0"/>
  </sheetViews>
  <sheetFormatPr defaultColWidth="9.109375" defaultRowHeight="14.4"/>
  <cols>
    <col min="1" max="1" width="5.109375" style="413" bestFit="1" customWidth="1"/>
    <col min="2" max="2" width="18.88671875" style="413" bestFit="1" customWidth="1"/>
    <col min="3" max="3" width="6.109375" style="413" bestFit="1" customWidth="1"/>
    <col min="4" max="5" width="15.5546875" style="413" bestFit="1" customWidth="1"/>
    <col min="6" max="6" width="26.109375" style="413" bestFit="1" customWidth="1"/>
    <col min="7" max="7" width="19.33203125" style="413" bestFit="1" customWidth="1"/>
    <col min="8" max="9" width="16.6640625" style="413" bestFit="1" customWidth="1"/>
    <col min="10" max="11" width="15.5546875" style="413" bestFit="1" customWidth="1"/>
    <col min="12" max="12" width="17" style="413" bestFit="1" customWidth="1"/>
    <col min="13" max="13" width="17.44140625" style="413" bestFit="1" customWidth="1"/>
    <col min="14" max="15" width="16.6640625" style="413" bestFit="1" customWidth="1"/>
    <col min="16" max="16384" width="9.109375" style="413"/>
  </cols>
  <sheetData>
    <row r="1" spans="1:15" ht="25.2" customHeight="1">
      <c r="A1" s="412"/>
      <c r="B1" s="507" t="s">
        <v>162</v>
      </c>
      <c r="C1" s="508"/>
      <c r="D1" s="508"/>
      <c r="E1" s="508"/>
      <c r="F1" s="508"/>
      <c r="G1" s="508"/>
      <c r="H1" s="508"/>
      <c r="I1" s="509"/>
      <c r="J1" s="507" t="s">
        <v>163</v>
      </c>
      <c r="K1" s="508"/>
      <c r="L1" s="508"/>
      <c r="M1" s="508"/>
      <c r="N1" s="508"/>
      <c r="O1" s="509"/>
    </row>
    <row r="2" spans="1:15" s="291" customFormat="1" ht="86.4">
      <c r="A2" s="414" t="s">
        <v>4</v>
      </c>
      <c r="B2" s="415" t="s">
        <v>156</v>
      </c>
      <c r="C2" s="416" t="s">
        <v>243</v>
      </c>
      <c r="D2" s="417" t="s">
        <v>157</v>
      </c>
      <c r="E2" s="417" t="s">
        <v>158</v>
      </c>
      <c r="F2" s="417" t="s">
        <v>161</v>
      </c>
      <c r="G2" s="417" t="s">
        <v>159</v>
      </c>
      <c r="H2" s="417" t="s">
        <v>160</v>
      </c>
      <c r="I2" s="418" t="s">
        <v>166</v>
      </c>
      <c r="J2" s="419" t="s">
        <v>164</v>
      </c>
      <c r="K2" s="420" t="s">
        <v>158</v>
      </c>
      <c r="L2" s="417" t="s">
        <v>161</v>
      </c>
      <c r="M2" s="417" t="s">
        <v>165</v>
      </c>
      <c r="N2" s="420" t="s">
        <v>160</v>
      </c>
      <c r="O2" s="418" t="s">
        <v>166</v>
      </c>
    </row>
    <row r="3" spans="1:15" s="3" customFormat="1">
      <c r="A3" s="421">
        <v>2025</v>
      </c>
      <c r="B3" s="422">
        <v>0.09</v>
      </c>
      <c r="C3" s="423">
        <v>6.9000000000000006E-2</v>
      </c>
      <c r="D3" s="423">
        <v>1.0500000000000001E-2</v>
      </c>
      <c r="E3" s="423">
        <v>0</v>
      </c>
      <c r="F3" s="423">
        <f t="shared" ref="F3" si="0">D3+E3</f>
        <v>1.0500000000000001E-2</v>
      </c>
      <c r="G3" s="423">
        <v>9.1999999999999998E-2</v>
      </c>
      <c r="H3" s="423">
        <v>0.06</v>
      </c>
      <c r="I3" s="424">
        <v>1.7600000000000001E-2</v>
      </c>
      <c r="J3" s="422">
        <v>1.0500000000000001E-2</v>
      </c>
      <c r="K3" s="423">
        <v>0</v>
      </c>
      <c r="L3" s="423">
        <f t="shared" ref="L3" si="1">J3+K3</f>
        <v>1.0500000000000001E-2</v>
      </c>
      <c r="M3" s="423">
        <v>0.04</v>
      </c>
      <c r="N3" s="423">
        <v>0.06</v>
      </c>
      <c r="O3" s="424">
        <v>1.7600000000000001E-2</v>
      </c>
    </row>
  </sheetData>
  <sheetProtection algorithmName="SHA-512" hashValue="3qfuwZaR64EEhIBoI4AnYtN92P17uWJDdyFxQI8RzcEHGfSx0WBfo91HfXql2DTTyWsxmV2Fazylxv13uIwmlA==" saltValue="dlHNeUeCbqQOJ3FMMn1JBg==" spinCount="100000" sheet="1" objects="1" scenarios="1" selectLockedCells="1"/>
  <mergeCells count="2">
    <mergeCell ref="B1:I1"/>
    <mergeCell ref="J1:O1"/>
  </mergeCells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b6d50f11-2948-4504-b85a-3bd8bed9a0fc}" enabled="1" method="Standard" siteId="{a8f2ac6f-681f-4361-b51f-c85d86014a17}" removed="0"/>
  <clbl:label id="{bb1717f5-9818-4fe9-a447-47ec90131452}" enabled="0" method="" siteId="{bb1717f5-9818-4fe9-a447-47ec9013145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ID spoločnosti</vt:lpstr>
      <vt:lpstr>Ročná správa-sumár</vt:lpstr>
      <vt:lpstr>§14a ods. 1 písm.a) - BA a MN</vt:lpstr>
      <vt:lpstr>§14a ods. 1 písm.b) - CNG a LNG</vt:lpstr>
      <vt:lpstr>RFNBO z výroby+SAF</vt:lpstr>
      <vt:lpstr>Kredity z E+prevod podľa §14cc</vt:lpstr>
      <vt:lpstr>Ciele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2026-02-10T14:22:42Z</dcterms:created>
  <dcterms:modified xsi:type="dcterms:W3CDTF">2026-02-11T13:38:22Z</dcterms:modified>
</cp:coreProperties>
</file>