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arboraBlažeková\Desktop\"/>
    </mc:Choice>
  </mc:AlternateContent>
  <xr:revisionPtr revIDLastSave="0" documentId="13_ncr:1_{9C4517C2-47C4-4B30-B03D-4A5324DFA3ED}" xr6:coauthVersionLast="47" xr6:coauthVersionMax="47" xr10:uidLastSave="{00000000-0000-0000-0000-000000000000}"/>
  <workbookProtection workbookPassword="C18C" lockStructure="1"/>
  <bookViews>
    <workbookView xWindow="-108" yWindow="-108" windowWidth="23256" windowHeight="12456" tabRatio="764" xr2:uid="{00000000-000D-0000-FFFF-FFFF00000000}"/>
  </bookViews>
  <sheets>
    <sheet name="Energetická kalkulácia" sheetId="25" r:id="rId1"/>
    <sheet name="Ciele" sheetId="30" r:id="rId2"/>
  </sheets>
  <definedNames>
    <definedName name="TM1REBUILDOPTION">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5" l="1"/>
  <c r="F44" i="25"/>
  <c r="G44" i="25"/>
  <c r="D44" i="25"/>
  <c r="H48" i="25"/>
  <c r="H85" i="25" s="1"/>
  <c r="H52" i="25"/>
  <c r="H50" i="25"/>
  <c r="H82" i="25" s="1"/>
  <c r="H49" i="25" l="1"/>
  <c r="H86" i="25" s="1"/>
  <c r="D28" i="25" l="1"/>
  <c r="E28" i="25"/>
  <c r="D55" i="25"/>
  <c r="D51" i="25"/>
  <c r="D39" i="25"/>
  <c r="H41" i="25"/>
  <c r="H74" i="25" s="1"/>
  <c r="E39" i="25"/>
  <c r="F39" i="25"/>
  <c r="G39" i="25"/>
  <c r="E27" i="25"/>
  <c r="F27" i="25"/>
  <c r="G27" i="25"/>
  <c r="D27" i="25"/>
  <c r="E26" i="25"/>
  <c r="F26" i="25"/>
  <c r="G26" i="25"/>
  <c r="D26" i="25"/>
  <c r="E25" i="25"/>
  <c r="F25" i="25"/>
  <c r="G25" i="25"/>
  <c r="D25" i="25"/>
  <c r="E17" i="25"/>
  <c r="F17" i="25"/>
  <c r="G17" i="25"/>
  <c r="H91" i="25" l="1"/>
  <c r="D61" i="25"/>
  <c r="D59" i="25"/>
  <c r="F32" i="25"/>
  <c r="E32" i="25"/>
  <c r="G32" i="25"/>
  <c r="H24" i="25"/>
  <c r="H23" i="25"/>
  <c r="D21" i="25"/>
  <c r="D17" i="25"/>
  <c r="H19" i="25"/>
  <c r="H70" i="25" s="1"/>
  <c r="D34" i="25" l="1"/>
  <c r="D32" i="25"/>
  <c r="D33" i="25" s="1"/>
  <c r="H26" i="25"/>
  <c r="H72" i="25" s="1"/>
  <c r="H38" i="25" l="1"/>
  <c r="H58" i="25" l="1"/>
  <c r="H57" i="25"/>
  <c r="H56" i="25"/>
  <c r="G55" i="25"/>
  <c r="F55" i="25"/>
  <c r="E55" i="25"/>
  <c r="H31" i="25"/>
  <c r="H30" i="25"/>
  <c r="H29" i="25"/>
  <c r="G28" i="25"/>
  <c r="F28" i="25"/>
  <c r="H53" i="25"/>
  <c r="H54" i="25"/>
  <c r="E51" i="25"/>
  <c r="F51" i="25"/>
  <c r="G51" i="25"/>
  <c r="H47" i="25"/>
  <c r="H81" i="25" s="1"/>
  <c r="E13" i="25"/>
  <c r="E12" i="25"/>
  <c r="E11" i="25"/>
  <c r="E10" i="25"/>
  <c r="E9" i="25"/>
  <c r="E8" i="25"/>
  <c r="H87" i="25" l="1"/>
  <c r="H89" i="25" s="1"/>
  <c r="H77" i="25"/>
  <c r="H76" i="25"/>
  <c r="D35" i="25"/>
  <c r="H55" i="25"/>
  <c r="H28" i="25"/>
  <c r="H51" i="25"/>
  <c r="H90" i="25" l="1"/>
  <c r="H27" i="25"/>
  <c r="H79" i="25" s="1"/>
  <c r="H18" i="25" l="1"/>
  <c r="H69" i="25" s="1"/>
  <c r="H46" i="25" l="1"/>
  <c r="H84" i="25" s="1"/>
  <c r="H42" i="25" l="1"/>
  <c r="H80" i="25" s="1"/>
  <c r="H43" i="25"/>
  <c r="H83" i="25" l="1"/>
  <c r="H92" i="25" s="1"/>
  <c r="H17" i="25"/>
  <c r="H16" i="25" l="1"/>
  <c r="H66" i="25" s="1"/>
  <c r="H67" i="25" l="1"/>
  <c r="H20" i="25"/>
  <c r="H78" i="25" s="1"/>
  <c r="H110" i="25" l="1"/>
  <c r="H40" i="25"/>
  <c r="H73" i="25" s="1"/>
  <c r="E59" i="25"/>
  <c r="E60" i="25" s="1"/>
  <c r="F59" i="25" l="1"/>
  <c r="F60" i="25" s="1"/>
  <c r="F61" i="25"/>
  <c r="F62" i="25" s="1"/>
  <c r="G59" i="25"/>
  <c r="G60" i="25" s="1"/>
  <c r="G61" i="25"/>
  <c r="G62" i="25" s="1"/>
  <c r="D62" i="25"/>
  <c r="E61" i="25"/>
  <c r="E62" i="25" s="1"/>
  <c r="H39" i="25"/>
  <c r="H62" i="25" l="1"/>
  <c r="G9" i="25" s="1"/>
  <c r="H45" i="25"/>
  <c r="H75" i="25" s="1"/>
  <c r="H59" i="25"/>
  <c r="H44" i="25" l="1"/>
  <c r="D60" i="25"/>
  <c r="H60" i="25" s="1"/>
  <c r="H99" i="25" s="1"/>
  <c r="H102" i="25" s="1"/>
  <c r="H22" i="25"/>
  <c r="G21" i="25"/>
  <c r="G34" i="25" s="1"/>
  <c r="F21" i="25"/>
  <c r="F34" i="25" s="1"/>
  <c r="H25" i="25"/>
  <c r="H71" i="25" s="1"/>
  <c r="E21" i="25"/>
  <c r="E34" i="25" s="1"/>
  <c r="H93" i="25" l="1"/>
  <c r="H88" i="25"/>
  <c r="G33" i="25"/>
  <c r="G35" i="25"/>
  <c r="H21" i="25"/>
  <c r="E35" i="25"/>
  <c r="E33" i="25"/>
  <c r="F33" i="25"/>
  <c r="F35" i="25"/>
  <c r="H33" i="25" l="1"/>
  <c r="H98" i="25" s="1"/>
  <c r="H101" i="25" s="1"/>
  <c r="H103" i="25" s="1"/>
  <c r="H35" i="25"/>
  <c r="G8" i="25" s="1"/>
  <c r="H32" i="25"/>
  <c r="F13" i="25" l="1"/>
  <c r="F10" i="25" l="1"/>
  <c r="H109" i="25"/>
  <c r="H111" i="25" s="1"/>
  <c r="G10" i="25" s="1"/>
  <c r="F12" i="25"/>
  <c r="H106" i="25"/>
  <c r="H95" i="25"/>
  <c r="H94" i="25"/>
  <c r="H96" i="25" l="1"/>
  <c r="H107" i="25" s="1"/>
  <c r="H108" i="25" s="1"/>
  <c r="G11" i="25" s="1"/>
  <c r="F11" i="25" l="1"/>
</calcChain>
</file>

<file path=xl/sharedStrings.xml><?xml version="1.0" encoding="utf-8"?>
<sst xmlns="http://schemas.openxmlformats.org/spreadsheetml/2006/main" count="131" uniqueCount="104">
  <si>
    <t xml:space="preserve">UCOME </t>
  </si>
  <si>
    <t>Total</t>
  </si>
  <si>
    <t>BIO komplet</t>
  </si>
  <si>
    <t>Waste cap</t>
  </si>
  <si>
    <t>Food cap</t>
  </si>
  <si>
    <t>1. štvrťrok</t>
  </si>
  <si>
    <t>2. štvrťrok</t>
  </si>
  <si>
    <t>3. štvrťrok</t>
  </si>
  <si>
    <t>4. štvrťrok</t>
  </si>
  <si>
    <t>ROK</t>
  </si>
  <si>
    <t>Objem benzín</t>
  </si>
  <si>
    <t>Objem nafta</t>
  </si>
  <si>
    <t>Pokročilé biopalivo</t>
  </si>
  <si>
    <t>Energetický cieľ</t>
  </si>
  <si>
    <t>Kalkulácia pre rok:</t>
  </si>
  <si>
    <t>NAFTA</t>
  </si>
  <si>
    <t>BENZÍN</t>
  </si>
  <si>
    <t>Nafta - fosílna časť</t>
  </si>
  <si>
    <t>Objem bio %</t>
  </si>
  <si>
    <t>BIO pokuta</t>
  </si>
  <si>
    <t>Benzín - fosílna časť</t>
  </si>
  <si>
    <t>Iné biopalivo</t>
  </si>
  <si>
    <t>alternatíva 1</t>
  </si>
  <si>
    <t>alternatíva 2</t>
  </si>
  <si>
    <t>alternatíva 3</t>
  </si>
  <si>
    <t>MJ/l</t>
  </si>
  <si>
    <t>doplniť</t>
  </si>
  <si>
    <t>Nafta celkom</t>
  </si>
  <si>
    <t>Benzín celkom</t>
  </si>
  <si>
    <t>FAME - pokročilé bio</t>
  </si>
  <si>
    <t>HVO - pokročilé bio</t>
  </si>
  <si>
    <t>Etanol - pokročilé bio</t>
  </si>
  <si>
    <t>ETBE 47% - pokročilé bio</t>
  </si>
  <si>
    <t>ETBE 100% - pokročilé bio</t>
  </si>
  <si>
    <t>Iné biopalivo - benzín</t>
  </si>
  <si>
    <t>HVO celkom, z toho:</t>
  </si>
  <si>
    <t>Etanol celkom, z toho:</t>
  </si>
  <si>
    <t>ETBE 47% celkom, z toho:</t>
  </si>
  <si>
    <t>Iné biopalivo - nafta</t>
  </si>
  <si>
    <t xml:space="preserve"> </t>
  </si>
  <si>
    <t>Požadovaný cieľ</t>
  </si>
  <si>
    <t>Kvartálna povinnosť</t>
  </si>
  <si>
    <t>Dosiahnuté ciele</t>
  </si>
  <si>
    <t>Pokuta za ned. cieľ</t>
  </si>
  <si>
    <t>Minimálne povinné započítateľné množstvo biopaliva, kt sa má uviesť na trh v danom roku v MJ:</t>
  </si>
  <si>
    <t>Množstvo započítateľného biopaliva uvedeného na trh v danom roku v MJ:</t>
  </si>
  <si>
    <t>Množstvo biopaliva neuvedeného na trh v danom roku v MJ:</t>
  </si>
  <si>
    <t>Množstvo pokročilého biopaliva uvedeného na trh v danom roku v MJ:</t>
  </si>
  <si>
    <t>-</t>
  </si>
  <si>
    <t>Množstvo pokročilého biopaliva neuvedeného na trh v danom roku v MJ:</t>
  </si>
  <si>
    <t>Biodiesel s obsahom esterov celkom, z toho:</t>
  </si>
  <si>
    <t>Obmedzenie pre dvojitý zápočet:</t>
  </si>
  <si>
    <t>Obmedzenie BIO vyrobených z potravinárskych a krmovinárskych plodín:</t>
  </si>
  <si>
    <t>Energetický cieľ:</t>
  </si>
  <si>
    <t>Objem BIO esterov v nafte:</t>
  </si>
  <si>
    <t>Objem BIO benzín:</t>
  </si>
  <si>
    <t xml:space="preserve">Automobilový benzín </t>
  </si>
  <si>
    <t>Motorová nafta</t>
  </si>
  <si>
    <t>Ethanol vyrobený z potravinárskych a krmovinárskych plodín</t>
  </si>
  <si>
    <t>ETBE vyrobený z potravinárskych a krmovinárskych plodín</t>
  </si>
  <si>
    <t>HVO vyrobený z potravinárskych a krmovinárskych plodín</t>
  </si>
  <si>
    <t>Ethanol (pokročilé)</t>
  </si>
  <si>
    <t>ETBE (pokročilé)</t>
  </si>
  <si>
    <t>FAME (pokročilé)</t>
  </si>
  <si>
    <t>HVO (pokročilé)</t>
  </si>
  <si>
    <t>ETBE vyrobený z odpadových materiálov</t>
  </si>
  <si>
    <t>Iné biopalivo - vyrobené z odpadových materiálov</t>
  </si>
  <si>
    <t>Celkové množstvo</t>
  </si>
  <si>
    <t>BIO energia</t>
  </si>
  <si>
    <t xml:space="preserve">TOTAL energia  </t>
  </si>
  <si>
    <t>FOSSIL energia</t>
  </si>
  <si>
    <t>Etanol z potravín a krm.</t>
  </si>
  <si>
    <t xml:space="preserve">Etanol z odpadu </t>
  </si>
  <si>
    <t>ETBE 47% z potravín a krm.</t>
  </si>
  <si>
    <t>ETBE 47% z odpadu</t>
  </si>
  <si>
    <t>ETBE 100% z potravín a krm.</t>
  </si>
  <si>
    <t xml:space="preserve">ETBE 100% z odpadu </t>
  </si>
  <si>
    <t>HVO z potravín a krm.</t>
  </si>
  <si>
    <t>Energetický obsah pokročilého biopaliva:</t>
  </si>
  <si>
    <t>UCOME dvojitý zápočet</t>
  </si>
  <si>
    <t>Energia z odpadových materiálov 1X</t>
  </si>
  <si>
    <t>Energia z odpadových materiálov, dvojitý zápočet</t>
  </si>
  <si>
    <t>Energia z mat. vyrobená z potravinárskych a krmovinárskych plodín</t>
  </si>
  <si>
    <t>MAX Energia pre dvojitý zápočet</t>
  </si>
  <si>
    <t>MAX Energia pre materiály verobené z potravinárskych a krmovinárskych plodín</t>
  </si>
  <si>
    <t>TOTAL energia (bez dvojitého započítavania)</t>
  </si>
  <si>
    <t>Minimálne povinné množstvo pokročilého biopaliva, ktoré má byť uvedené na trh v danom roku v MJ:</t>
  </si>
  <si>
    <t>FAME z potravín a krm.</t>
  </si>
  <si>
    <t>FAME nie z potravín a krm.</t>
  </si>
  <si>
    <t xml:space="preserve">FAME z potravinárskych a krmovinárskych plodín </t>
  </si>
  <si>
    <t xml:space="preserve">FAME nie z potravinárskych a krmovinárskych plodín </t>
  </si>
  <si>
    <t xml:space="preserve">Energia FAME vyrobené nie z potravinárskych a krmovinárskych plodín </t>
  </si>
  <si>
    <t>Iné biopalivo okrem esterov</t>
  </si>
  <si>
    <t>Iné biopalivo - z odpadu okrem esterov</t>
  </si>
  <si>
    <t xml:space="preserve">Energia INE vyrobené nie z potravinárskych a krmovinárskych plodín </t>
  </si>
  <si>
    <t>HVO z UCO</t>
  </si>
  <si>
    <t>HVO vyrobené UCOME dvojitý zápočet</t>
  </si>
  <si>
    <t>Ethanol vyrobený z odpadových materialov</t>
  </si>
  <si>
    <t>HVO Co-processing (z potravín a krm.)</t>
  </si>
  <si>
    <t>HVO Co-processing (z UCO)</t>
  </si>
  <si>
    <t>HVO Co-processing (pokročilé)</t>
  </si>
  <si>
    <t xml:space="preserve">Výpočet energetického podielu obnoviteľných zdrojov v doprave </t>
  </si>
  <si>
    <t>podľa zákona č. 309/2009 Z. z. o podpore obnoviteľných zdrojov energie a vysoko účinnej kominovnej výroby a o zmene a doplnení niektorých zákonov</t>
  </si>
  <si>
    <t>HVO (pokročilé) co-processing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</si>
</sst>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3" formatCode="_-* #,##0.00_-;\-* #,##0.00_-;_-* &quot;-&quot;??_-;_-@_-"/>
    <numFmt numFmtId="164" formatCode="#,##0.00\ &quot;€&quot;"/>
    <numFmt numFmtId="165" formatCode="0.0000000"/>
    <numFmt numFmtId="166" formatCode="_-* #,##0.00\ _S_k_-;\-* #,##0.00\ _S_k_-;_-* &quot;-&quot;??\ _S_k_-;_-@_-"/>
    <numFmt numFmtId="167" formatCode="_-* #,##0\ _S_k_-;\-* #,##0\ _S_k_-;_-* &quot;-&quot;??\ _S_k_-;_-@_-"/>
    <numFmt numFmtId="168" formatCode="_-* #,##0_-;\-* #,##0_-;_-* &quot;-&quot;??_-;_-@_-"/>
  </numFmts>
  <fonts count="33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  "/>
      <charset val="238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166" fontId="19" fillId="0" borderId="0" applyFont="0" applyFill="0" applyBorder="0" applyAlignment="0" applyProtection="0"/>
  </cellStyleXfs>
  <cellXfs count="121">
    <xf numFmtId="0" fontId="0" fillId="0" borderId="0" xfId="0"/>
    <xf numFmtId="0" fontId="7" fillId="0" borderId="0" xfId="0" applyFont="1"/>
    <xf numFmtId="0" fontId="3" fillId="0" borderId="0" xfId="0" applyFont="1"/>
    <xf numFmtId="0" fontId="8" fillId="0" borderId="0" xfId="0" applyFont="1"/>
    <xf numFmtId="3" fontId="7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/>
    <xf numFmtId="10" fontId="4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5" fillId="3" borderId="2" xfId="2" applyFont="1" applyFill="1" applyBorder="1"/>
    <xf numFmtId="0" fontId="5" fillId="3" borderId="3" xfId="2" applyFont="1" applyFill="1" applyBorder="1"/>
    <xf numFmtId="0" fontId="5" fillId="3" borderId="4" xfId="2" applyFont="1" applyFill="1" applyBorder="1"/>
    <xf numFmtId="0" fontId="3" fillId="3" borderId="4" xfId="0" applyFont="1" applyFill="1" applyBorder="1"/>
    <xf numFmtId="0" fontId="3" fillId="3" borderId="2" xfId="2" applyFont="1" applyFill="1" applyBorder="1"/>
    <xf numFmtId="0" fontId="3" fillId="3" borderId="3" xfId="2" applyFont="1" applyFill="1" applyBorder="1"/>
    <xf numFmtId="0" fontId="3" fillId="3" borderId="4" xfId="2" applyFont="1" applyFill="1" applyBorder="1"/>
    <xf numFmtId="0" fontId="4" fillId="3" borderId="3" xfId="2" applyFont="1" applyFill="1" applyBorder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3" borderId="3" xfId="2" applyFont="1" applyFill="1" applyBorder="1"/>
    <xf numFmtId="0" fontId="14" fillId="3" borderId="3" xfId="2" applyFont="1" applyFill="1" applyBorder="1"/>
    <xf numFmtId="0" fontId="14" fillId="3" borderId="6" xfId="2" applyFont="1" applyFill="1" applyBorder="1"/>
    <xf numFmtId="0" fontId="13" fillId="3" borderId="6" xfId="2" applyFont="1" applyFill="1" applyBorder="1"/>
    <xf numFmtId="0" fontId="3" fillId="3" borderId="5" xfId="0" applyFont="1" applyFill="1" applyBorder="1"/>
    <xf numFmtId="165" fontId="4" fillId="0" borderId="0" xfId="0" applyNumberFormat="1" applyFont="1"/>
    <xf numFmtId="1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/>
    <xf numFmtId="0" fontId="6" fillId="3" borderId="6" xfId="2" applyFont="1" applyFill="1" applyBorder="1"/>
    <xf numFmtId="0" fontId="17" fillId="3" borderId="3" xfId="2" applyFont="1" applyFill="1" applyBorder="1"/>
    <xf numFmtId="0" fontId="15" fillId="3" borderId="3" xfId="2" applyFont="1" applyFill="1" applyBorder="1"/>
    <xf numFmtId="0" fontId="6" fillId="3" borderId="5" xfId="2" applyFont="1" applyFill="1" applyBorder="1"/>
    <xf numFmtId="0" fontId="4" fillId="3" borderId="2" xfId="2" applyFont="1" applyFill="1" applyBorder="1"/>
    <xf numFmtId="0" fontId="6" fillId="3" borderId="7" xfId="2" applyFont="1" applyFill="1" applyBorder="1"/>
    <xf numFmtId="0" fontId="4" fillId="3" borderId="4" xfId="2" applyFont="1" applyFill="1" applyBorder="1"/>
    <xf numFmtId="0" fontId="1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1" fillId="0" borderId="0" xfId="0" applyFont="1"/>
    <xf numFmtId="9" fontId="4" fillId="0" borderId="0" xfId="0" applyNumberFormat="1" applyFont="1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7" xfId="0" applyFont="1" applyFill="1" applyBorder="1"/>
    <xf numFmtId="0" fontId="4" fillId="0" borderId="6" xfId="0" applyFont="1" applyBorder="1"/>
    <xf numFmtId="0" fontId="3" fillId="0" borderId="10" xfId="0" applyFont="1" applyBorder="1"/>
    <xf numFmtId="0" fontId="3" fillId="5" borderId="6" xfId="0" applyFont="1" applyFill="1" applyBorder="1"/>
    <xf numFmtId="0" fontId="3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center" vertical="center"/>
    </xf>
    <xf numFmtId="0" fontId="3" fillId="5" borderId="10" xfId="0" applyFont="1" applyFill="1" applyBorder="1"/>
    <xf numFmtId="0" fontId="3" fillId="6" borderId="6" xfId="0" applyFont="1" applyFill="1" applyBorder="1"/>
    <xf numFmtId="0" fontId="3" fillId="6" borderId="0" xfId="0" applyFont="1" applyFill="1"/>
    <xf numFmtId="0" fontId="18" fillId="6" borderId="0" xfId="0" applyFont="1" applyFill="1" applyAlignment="1">
      <alignment horizontal="center" vertical="center"/>
    </xf>
    <xf numFmtId="0" fontId="3" fillId="6" borderId="10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6" xfId="0" applyFont="1" applyBorder="1"/>
    <xf numFmtId="0" fontId="3" fillId="0" borderId="11" xfId="0" applyFont="1" applyBorder="1"/>
    <xf numFmtId="0" fontId="3" fillId="3" borderId="12" xfId="0" applyFont="1" applyFill="1" applyBorder="1"/>
    <xf numFmtId="164" fontId="3" fillId="3" borderId="12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23" fillId="3" borderId="3" xfId="2" applyFont="1" applyFill="1" applyBorder="1"/>
    <xf numFmtId="0" fontId="4" fillId="6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13" fillId="0" borderId="6" xfId="2" applyFont="1" applyBorder="1"/>
    <xf numFmtId="0" fontId="26" fillId="3" borderId="6" xfId="2" applyFont="1" applyFill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10" fontId="4" fillId="0" borderId="0" xfId="1" applyNumberFormat="1" applyFont="1"/>
    <xf numFmtId="168" fontId="3" fillId="3" borderId="2" xfId="0" applyNumberFormat="1" applyFont="1" applyFill="1" applyBorder="1" applyAlignment="1" applyProtection="1">
      <alignment horizontal="center" vertical="center"/>
      <protection locked="0"/>
    </xf>
    <xf numFmtId="168" fontId="15" fillId="0" borderId="3" xfId="0" applyNumberFormat="1" applyFont="1" applyBorder="1" applyAlignment="1" applyProtection="1">
      <alignment horizontal="center" vertical="center"/>
      <protection locked="0"/>
    </xf>
    <xf numFmtId="168" fontId="23" fillId="0" borderId="3" xfId="0" applyNumberFormat="1" applyFont="1" applyBorder="1" applyAlignment="1" applyProtection="1">
      <alignment horizontal="center" vertical="center"/>
      <protection locked="0"/>
    </xf>
    <xf numFmtId="168" fontId="15" fillId="0" borderId="6" xfId="0" applyNumberFormat="1" applyFont="1" applyBorder="1" applyAlignment="1" applyProtection="1">
      <alignment horizontal="center" vertical="center"/>
      <protection locked="0"/>
    </xf>
    <xf numFmtId="168" fontId="3" fillId="3" borderId="5" xfId="0" applyNumberFormat="1" applyFont="1" applyFill="1" applyBorder="1" applyAlignment="1" applyProtection="1">
      <alignment horizontal="center" vertical="center"/>
      <protection locked="0"/>
    </xf>
    <xf numFmtId="168" fontId="13" fillId="0" borderId="6" xfId="0" applyNumberFormat="1" applyFont="1" applyBorder="1" applyAlignment="1" applyProtection="1">
      <alignment horizontal="center" vertical="center"/>
      <protection locked="0"/>
    </xf>
    <xf numFmtId="168" fontId="15" fillId="0" borderId="6" xfId="0" applyNumberFormat="1" applyFont="1" applyBorder="1" applyAlignment="1" applyProtection="1">
      <alignment horizontal="center" vertical="top"/>
      <protection locked="0"/>
    </xf>
    <xf numFmtId="0" fontId="13" fillId="3" borderId="6" xfId="2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10" fontId="18" fillId="6" borderId="0" xfId="0" applyNumberFormat="1" applyFont="1" applyFill="1" applyAlignment="1" applyProtection="1">
      <alignment horizontal="center" vertical="center"/>
      <protection hidden="1"/>
    </xf>
    <xf numFmtId="10" fontId="3" fillId="0" borderId="0" xfId="1" applyNumberFormat="1" applyFont="1" applyBorder="1" applyAlignment="1" applyProtection="1">
      <alignment horizontal="center"/>
      <protection hidden="1"/>
    </xf>
    <xf numFmtId="7" fontId="18" fillId="6" borderId="0" xfId="0" applyNumberFormat="1" applyFont="1" applyFill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168" fontId="4" fillId="7" borderId="3" xfId="0" applyNumberFormat="1" applyFont="1" applyFill="1" applyBorder="1" applyAlignment="1" applyProtection="1">
      <alignment horizontal="center" vertical="center"/>
      <protection hidden="1"/>
    </xf>
    <xf numFmtId="168" fontId="4" fillId="4" borderId="6" xfId="0" applyNumberFormat="1" applyFont="1" applyFill="1" applyBorder="1" applyAlignment="1" applyProtection="1">
      <alignment horizontal="center" vertical="center"/>
      <protection hidden="1"/>
    </xf>
    <xf numFmtId="168" fontId="4" fillId="4" borderId="3" xfId="0" applyNumberFormat="1" applyFont="1" applyFill="1" applyBorder="1" applyAlignment="1" applyProtection="1">
      <alignment horizontal="center" vertical="center"/>
      <protection hidden="1"/>
    </xf>
    <xf numFmtId="168" fontId="4" fillId="4" borderId="4" xfId="0" applyNumberFormat="1" applyFont="1" applyFill="1" applyBorder="1" applyAlignment="1" applyProtection="1">
      <alignment horizontal="center" vertical="center"/>
      <protection hidden="1"/>
    </xf>
    <xf numFmtId="10" fontId="3" fillId="0" borderId="2" xfId="1" applyNumberFormat="1" applyFont="1" applyBorder="1" applyAlignment="1" applyProtection="1">
      <alignment horizontal="center" vertical="center"/>
      <protection hidden="1"/>
    </xf>
    <xf numFmtId="164" fontId="3" fillId="3" borderId="4" xfId="0" applyNumberFormat="1" applyFont="1" applyFill="1" applyBorder="1" applyAlignment="1" applyProtection="1">
      <alignment horizontal="center" vertical="center"/>
      <protection hidden="1"/>
    </xf>
    <xf numFmtId="168" fontId="18" fillId="4" borderId="3" xfId="0" applyNumberFormat="1" applyFont="1" applyFill="1" applyBorder="1" applyProtection="1">
      <protection hidden="1"/>
    </xf>
    <xf numFmtId="168" fontId="3" fillId="4" borderId="3" xfId="0" applyNumberFormat="1" applyFont="1" applyFill="1" applyBorder="1" applyProtection="1">
      <protection hidden="1"/>
    </xf>
    <xf numFmtId="168" fontId="3" fillId="4" borderId="4" xfId="0" applyNumberFormat="1" applyFont="1" applyFill="1" applyBorder="1" applyProtection="1">
      <protection hidden="1"/>
    </xf>
    <xf numFmtId="43" fontId="16" fillId="4" borderId="2" xfId="0" applyNumberFormat="1" applyFont="1" applyFill="1" applyBorder="1" applyProtection="1">
      <protection hidden="1"/>
    </xf>
    <xf numFmtId="164" fontId="16" fillId="4" borderId="4" xfId="0" applyNumberFormat="1" applyFont="1" applyFill="1" applyBorder="1" applyProtection="1">
      <protection hidden="1"/>
    </xf>
    <xf numFmtId="168" fontId="4" fillId="4" borderId="7" xfId="0" applyNumberFormat="1" applyFont="1" applyFill="1" applyBorder="1" applyAlignment="1" applyProtection="1">
      <alignment horizontal="center" vertical="center"/>
      <protection hidden="1"/>
    </xf>
    <xf numFmtId="168" fontId="3" fillId="4" borderId="2" xfId="0" applyNumberFormat="1" applyFont="1" applyFill="1" applyBorder="1" applyProtection="1">
      <protection hidden="1"/>
    </xf>
    <xf numFmtId="168" fontId="16" fillId="4" borderId="3" xfId="0" applyNumberFormat="1" applyFont="1" applyFill="1" applyBorder="1" applyProtection="1">
      <protection hidden="1"/>
    </xf>
    <xf numFmtId="168" fontId="32" fillId="4" borderId="3" xfId="0" applyNumberFormat="1" applyFont="1" applyFill="1" applyBorder="1" applyProtection="1">
      <protection hidden="1"/>
    </xf>
    <xf numFmtId="3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3" fontId="12" fillId="0" borderId="0" xfId="0" applyNumberFormat="1" applyFont="1" applyProtection="1">
      <protection hidden="1"/>
    </xf>
    <xf numFmtId="3" fontId="11" fillId="0" borderId="0" xfId="0" applyNumberFormat="1" applyFont="1" applyProtection="1">
      <protection hidden="1"/>
    </xf>
    <xf numFmtId="3" fontId="24" fillId="0" borderId="0" xfId="0" applyNumberFormat="1" applyFont="1" applyProtection="1">
      <protection hidden="1"/>
    </xf>
    <xf numFmtId="3" fontId="8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67" fontId="31" fillId="0" borderId="0" xfId="6" applyNumberFormat="1" applyFont="1" applyAlignment="1" applyProtection="1">
      <alignment horizontal="right"/>
      <protection hidden="1"/>
    </xf>
    <xf numFmtId="0" fontId="12" fillId="0" borderId="0" xfId="0" applyFont="1" applyAlignment="1">
      <alignment horizontal="left"/>
    </xf>
    <xf numFmtId="0" fontId="19" fillId="0" borderId="0" xfId="0" applyFont="1"/>
    <xf numFmtId="0" fontId="8" fillId="0" borderId="0" xfId="0" applyFont="1" applyAlignment="1">
      <alignment horizontal="left"/>
    </xf>
    <xf numFmtId="0" fontId="25" fillId="0" borderId="0" xfId="0" applyFont="1"/>
    <xf numFmtId="0" fontId="7" fillId="0" borderId="0" xfId="0" applyFont="1" applyAlignment="1">
      <alignment horizontal="left"/>
    </xf>
    <xf numFmtId="0" fontId="0" fillId="0" borderId="0" xfId="0"/>
    <xf numFmtId="0" fontId="20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</cellXfs>
  <cellStyles count="7">
    <cellStyle name="Comma 2" xfId="6" xr:uid="{00000000-0005-0000-0000-000000000000}"/>
    <cellStyle name="Normal 2" xfId="2" xr:uid="{00000000-0005-0000-0000-000001000000}"/>
    <cellStyle name="Normal 2 3" xfId="4" xr:uid="{00000000-0005-0000-0000-000002000000}"/>
    <cellStyle name="Normal 3" xfId="5" xr:uid="{00000000-0005-0000-0000-000003000000}"/>
    <cellStyle name="Normálna" xfId="0" builtinId="0"/>
    <cellStyle name="Percent 2" xfId="3" xr:uid="{00000000-0005-0000-0000-000005000000}"/>
    <cellStyle name="Percentá" xfId="1" builtinId="5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D2E7C3"/>
      <color rgb="FFFFAFAF"/>
      <color rgb="FFFFE5FF"/>
      <color rgb="FF9C0006"/>
      <color rgb="FFFFCCFF"/>
      <color rgb="FFFF9FFF"/>
      <color rgb="FFF0D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12"/>
  <sheetViews>
    <sheetView tabSelected="1" topLeftCell="A55" zoomScaleNormal="100" workbookViewId="0">
      <selection activeCell="B2" sqref="B2:H2"/>
    </sheetView>
  </sheetViews>
  <sheetFormatPr defaultColWidth="9.109375" defaultRowHeight="14.4" outlineLevelRow="2"/>
  <cols>
    <col min="1" max="1" width="3.33203125" style="6" customWidth="1"/>
    <col min="2" max="2" width="40.88671875" style="6" customWidth="1"/>
    <col min="3" max="3" width="7.33203125" style="6" customWidth="1"/>
    <col min="4" max="4" width="20" style="19" customWidth="1"/>
    <col min="5" max="5" width="22.44140625" style="19" customWidth="1"/>
    <col min="6" max="6" width="20" style="19" customWidth="1"/>
    <col min="7" max="7" width="20.44140625" style="19" customWidth="1"/>
    <col min="8" max="8" width="26.109375" style="2" customWidth="1"/>
    <col min="9" max="9" width="9.109375" style="68"/>
    <col min="10" max="10" width="9.109375" style="6"/>
    <col min="11" max="11" width="19" style="6" bestFit="1" customWidth="1"/>
    <col min="12" max="12" width="9.109375" style="6"/>
    <col min="13" max="13" width="18.33203125" style="6" bestFit="1" customWidth="1"/>
    <col min="14" max="16384" width="9.109375" style="6"/>
  </cols>
  <sheetData>
    <row r="2" spans="2:12" ht="25.8">
      <c r="B2" s="115" t="s">
        <v>101</v>
      </c>
      <c r="C2" s="116"/>
      <c r="D2" s="116"/>
      <c r="E2" s="116"/>
      <c r="F2" s="116"/>
      <c r="G2" s="116"/>
      <c r="H2" s="117"/>
      <c r="J2" s="42"/>
      <c r="K2" s="42"/>
      <c r="L2" s="42"/>
    </row>
    <row r="3" spans="2:12">
      <c r="B3" s="45"/>
      <c r="H3" s="46"/>
    </row>
    <row r="4" spans="2:12">
      <c r="B4" s="118" t="s">
        <v>102</v>
      </c>
      <c r="C4" s="119"/>
      <c r="D4" s="119"/>
      <c r="E4" s="119"/>
      <c r="F4" s="119"/>
      <c r="G4" s="119"/>
      <c r="H4" s="120"/>
      <c r="J4" s="43"/>
      <c r="K4" s="43"/>
      <c r="L4" s="43"/>
    </row>
    <row r="5" spans="2:12">
      <c r="B5" s="45"/>
      <c r="H5" s="46"/>
    </row>
    <row r="6" spans="2:12">
      <c r="B6" s="47" t="s">
        <v>14</v>
      </c>
      <c r="C6" s="48"/>
      <c r="D6" s="81">
        <v>2023</v>
      </c>
      <c r="E6" s="49"/>
      <c r="F6" s="50"/>
      <c r="G6" s="50"/>
      <c r="H6" s="51"/>
    </row>
    <row r="7" spans="2:12">
      <c r="B7" s="52"/>
      <c r="C7" s="53"/>
      <c r="D7" s="53"/>
      <c r="E7" s="54" t="s">
        <v>40</v>
      </c>
      <c r="F7" s="54" t="s">
        <v>42</v>
      </c>
      <c r="G7" s="54" t="s">
        <v>43</v>
      </c>
      <c r="H7" s="55"/>
    </row>
    <row r="8" spans="2:12">
      <c r="B8" s="52"/>
      <c r="C8" s="53"/>
      <c r="D8" s="64" t="s">
        <v>55</v>
      </c>
      <c r="E8" s="82">
        <f>VLOOKUP($D$6,Ciele!$A$1:$G$9,2,0)</f>
        <v>0.09</v>
      </c>
      <c r="F8" s="56" t="s">
        <v>41</v>
      </c>
      <c r="G8" s="84">
        <f>H35</f>
        <v>0</v>
      </c>
      <c r="H8" s="55"/>
    </row>
    <row r="9" spans="2:12">
      <c r="B9" s="52"/>
      <c r="C9" s="53"/>
      <c r="D9" s="64" t="s">
        <v>54</v>
      </c>
      <c r="E9" s="82">
        <f>VLOOKUP($D$6,Ciele!$A$1:$G$9,3,0)</f>
        <v>6.9000000000000006E-2</v>
      </c>
      <c r="F9" s="56" t="s">
        <v>41</v>
      </c>
      <c r="G9" s="84">
        <f>H62</f>
        <v>0</v>
      </c>
      <c r="H9" s="55"/>
    </row>
    <row r="10" spans="2:12">
      <c r="B10" s="52"/>
      <c r="C10" s="53"/>
      <c r="D10" s="64" t="s">
        <v>78</v>
      </c>
      <c r="E10" s="82">
        <f>VLOOKUP($D$6,Ciele!$A$1:$G$9,4,0)</f>
        <v>5.0000000000000001E-3</v>
      </c>
      <c r="F10" s="83" t="str">
        <f>IFERROR(((H78+H79+H80+H81+H82)/2)/H103,"-")</f>
        <v>-</v>
      </c>
      <c r="G10" s="84">
        <f>ROUND(H111*0.05,2)</f>
        <v>0</v>
      </c>
      <c r="H10" s="55"/>
    </row>
    <row r="11" spans="2:12">
      <c r="B11" s="52"/>
      <c r="C11" s="53"/>
      <c r="D11" s="64" t="s">
        <v>53</v>
      </c>
      <c r="E11" s="82">
        <f>VLOOKUP($D$6,Ciele!$A$1:$G$9,5,0)</f>
        <v>8.5999999999999993E-2</v>
      </c>
      <c r="F11" s="83" t="str">
        <f>IFERROR(H96/H103,"-")</f>
        <v>-</v>
      </c>
      <c r="G11" s="84">
        <f>ROUND(H108*0.05,2)</f>
        <v>0</v>
      </c>
      <c r="H11" s="55"/>
    </row>
    <row r="12" spans="2:12">
      <c r="B12" s="52"/>
      <c r="C12" s="53"/>
      <c r="D12" s="64" t="s">
        <v>52</v>
      </c>
      <c r="E12" s="82">
        <f>VLOOKUP($D$6,Ciele!$A$1:$G$9,6,0)</f>
        <v>0.06</v>
      </c>
      <c r="F12" s="83" t="str">
        <f>IFERROR(H93/H103,"-")</f>
        <v>-</v>
      </c>
      <c r="G12" s="85" t="s">
        <v>48</v>
      </c>
      <c r="H12" s="55"/>
    </row>
    <row r="13" spans="2:12">
      <c r="B13" s="52"/>
      <c r="C13" s="53"/>
      <c r="D13" s="64" t="s">
        <v>51</v>
      </c>
      <c r="E13" s="82">
        <f>VLOOKUP($D$6,Ciele!$A$1:$G$9,7,0)</f>
        <v>1.7600000000000001E-2</v>
      </c>
      <c r="F13" s="83" t="str">
        <f>IFERROR(H92/H103,"-")</f>
        <v>-</v>
      </c>
      <c r="G13" s="85" t="s">
        <v>48</v>
      </c>
      <c r="H13" s="55"/>
    </row>
    <row r="14" spans="2:12" ht="7.5" customHeight="1">
      <c r="B14" s="44"/>
      <c r="C14" s="59"/>
      <c r="D14" s="60"/>
      <c r="E14" s="60"/>
      <c r="F14" s="60"/>
      <c r="G14" s="61"/>
      <c r="H14" s="58"/>
    </row>
    <row r="15" spans="2:12">
      <c r="B15" s="10" t="s">
        <v>16</v>
      </c>
      <c r="C15" s="10" t="s">
        <v>25</v>
      </c>
      <c r="D15" s="20" t="s">
        <v>5</v>
      </c>
      <c r="E15" s="20" t="s">
        <v>6</v>
      </c>
      <c r="F15" s="20" t="s">
        <v>7</v>
      </c>
      <c r="G15" s="20" t="s">
        <v>8</v>
      </c>
      <c r="H15" s="10" t="s">
        <v>9</v>
      </c>
    </row>
    <row r="16" spans="2:12">
      <c r="B16" s="15" t="s">
        <v>28</v>
      </c>
      <c r="C16" s="34"/>
      <c r="D16" s="73"/>
      <c r="E16" s="73"/>
      <c r="F16" s="73"/>
      <c r="G16" s="73"/>
      <c r="H16" s="92">
        <f t="shared" ref="H16" si="0">SUM(D16:G16)</f>
        <v>0</v>
      </c>
    </row>
    <row r="17" spans="2:9">
      <c r="B17" s="31" t="s">
        <v>36</v>
      </c>
      <c r="C17" s="18"/>
      <c r="D17" s="86">
        <f>D18+D19+D20</f>
        <v>0</v>
      </c>
      <c r="E17" s="86">
        <f t="shared" ref="E17:G17" si="1">E18+E19+E20</f>
        <v>0</v>
      </c>
      <c r="F17" s="86">
        <f t="shared" si="1"/>
        <v>0</v>
      </c>
      <c r="G17" s="86">
        <f t="shared" si="1"/>
        <v>0</v>
      </c>
      <c r="H17" s="92">
        <f t="shared" ref="H17:H28" si="2">SUM(D17:G17)</f>
        <v>0</v>
      </c>
    </row>
    <row r="18" spans="2:9">
      <c r="B18" s="32" t="s">
        <v>71</v>
      </c>
      <c r="C18" s="32">
        <v>21</v>
      </c>
      <c r="D18" s="74"/>
      <c r="E18" s="74"/>
      <c r="F18" s="74"/>
      <c r="G18" s="74"/>
      <c r="H18" s="92">
        <f t="shared" si="2"/>
        <v>0</v>
      </c>
      <c r="I18" s="6"/>
    </row>
    <row r="19" spans="2:9">
      <c r="B19" s="63" t="s">
        <v>72</v>
      </c>
      <c r="C19" s="63">
        <v>21</v>
      </c>
      <c r="D19" s="75"/>
      <c r="E19" s="75"/>
      <c r="F19" s="75"/>
      <c r="G19" s="75"/>
      <c r="H19" s="92">
        <f t="shared" si="2"/>
        <v>0</v>
      </c>
      <c r="I19" s="6"/>
    </row>
    <row r="20" spans="2:9">
      <c r="B20" s="32" t="s">
        <v>31</v>
      </c>
      <c r="C20" s="32">
        <v>21</v>
      </c>
      <c r="D20" s="74"/>
      <c r="E20" s="74"/>
      <c r="F20" s="74"/>
      <c r="G20" s="74"/>
      <c r="H20" s="92">
        <f t="shared" si="2"/>
        <v>0</v>
      </c>
      <c r="I20" s="6"/>
    </row>
    <row r="21" spans="2:9">
      <c r="B21" s="31" t="s">
        <v>37</v>
      </c>
      <c r="C21" s="18"/>
      <c r="D21" s="87">
        <f>D22+D23+D24</f>
        <v>0</v>
      </c>
      <c r="E21" s="87">
        <f t="shared" ref="E21:G21" si="3">E22+E23+E24</f>
        <v>0</v>
      </c>
      <c r="F21" s="87">
        <f t="shared" si="3"/>
        <v>0</v>
      </c>
      <c r="G21" s="87">
        <f t="shared" si="3"/>
        <v>0</v>
      </c>
      <c r="H21" s="92">
        <f t="shared" si="2"/>
        <v>0</v>
      </c>
      <c r="I21" s="6"/>
    </row>
    <row r="22" spans="2:9">
      <c r="B22" s="32" t="s">
        <v>73</v>
      </c>
      <c r="C22" s="32">
        <v>27</v>
      </c>
      <c r="D22" s="74"/>
      <c r="E22" s="74"/>
      <c r="F22" s="74"/>
      <c r="G22" s="74"/>
      <c r="H22" s="92">
        <f t="shared" si="2"/>
        <v>0</v>
      </c>
      <c r="I22" s="6"/>
    </row>
    <row r="23" spans="2:9">
      <c r="B23" s="63" t="s">
        <v>74</v>
      </c>
      <c r="C23" s="63">
        <v>27</v>
      </c>
      <c r="D23" s="74"/>
      <c r="E23" s="74"/>
      <c r="F23" s="74"/>
      <c r="G23" s="74"/>
      <c r="H23" s="92">
        <f t="shared" si="2"/>
        <v>0</v>
      </c>
      <c r="I23" s="6"/>
    </row>
    <row r="24" spans="2:9">
      <c r="B24" s="32" t="s">
        <v>32</v>
      </c>
      <c r="C24" s="32">
        <v>27</v>
      </c>
      <c r="D24" s="74"/>
      <c r="E24" s="74"/>
      <c r="F24" s="74"/>
      <c r="G24" s="74"/>
      <c r="H24" s="92">
        <f t="shared" si="2"/>
        <v>0</v>
      </c>
      <c r="I24" s="6"/>
    </row>
    <row r="25" spans="2:9">
      <c r="B25" s="18" t="s">
        <v>75</v>
      </c>
      <c r="C25" s="18">
        <v>27</v>
      </c>
      <c r="D25" s="87">
        <f>ROUND(D22/0.47,0)</f>
        <v>0</v>
      </c>
      <c r="E25" s="87">
        <f t="shared" ref="E25:G25" si="4">ROUND(E22/0.47,0)</f>
        <v>0</v>
      </c>
      <c r="F25" s="87">
        <f t="shared" si="4"/>
        <v>0</v>
      </c>
      <c r="G25" s="87">
        <f t="shared" si="4"/>
        <v>0</v>
      </c>
      <c r="H25" s="92">
        <f t="shared" si="2"/>
        <v>0</v>
      </c>
      <c r="I25" s="6"/>
    </row>
    <row r="26" spans="2:9">
      <c r="B26" s="18" t="s">
        <v>76</v>
      </c>
      <c r="C26" s="18">
        <v>27</v>
      </c>
      <c r="D26" s="87">
        <f>ROUND(D23/0.47,0)</f>
        <v>0</v>
      </c>
      <c r="E26" s="87">
        <f t="shared" ref="E26:G26" si="5">ROUND(E23/0.47,0)</f>
        <v>0</v>
      </c>
      <c r="F26" s="87">
        <f t="shared" si="5"/>
        <v>0</v>
      </c>
      <c r="G26" s="87">
        <f t="shared" si="5"/>
        <v>0</v>
      </c>
      <c r="H26" s="92">
        <f t="shared" si="2"/>
        <v>0</v>
      </c>
      <c r="I26" s="6"/>
    </row>
    <row r="27" spans="2:9">
      <c r="B27" s="18" t="s">
        <v>33</v>
      </c>
      <c r="C27" s="18">
        <v>27</v>
      </c>
      <c r="D27" s="87">
        <f>ROUND(D24/0.47,0)</f>
        <v>0</v>
      </c>
      <c r="E27" s="87">
        <f t="shared" ref="E27:G27" si="6">ROUND(E24/0.47,0)</f>
        <v>0</v>
      </c>
      <c r="F27" s="87">
        <f t="shared" si="6"/>
        <v>0</v>
      </c>
      <c r="G27" s="87">
        <f t="shared" si="6"/>
        <v>0</v>
      </c>
      <c r="H27" s="92">
        <f t="shared" si="2"/>
        <v>0</v>
      </c>
      <c r="I27" s="6"/>
    </row>
    <row r="28" spans="2:9">
      <c r="B28" s="22" t="s">
        <v>21</v>
      </c>
      <c r="C28" s="23" t="s">
        <v>26</v>
      </c>
      <c r="D28" s="87">
        <f>SUM(D29:D31)</f>
        <v>0</v>
      </c>
      <c r="E28" s="87">
        <f>SUM(E29:E31)</f>
        <v>0</v>
      </c>
      <c r="F28" s="87">
        <f>SUM(F29:F31)</f>
        <v>0</v>
      </c>
      <c r="G28" s="87">
        <f>SUM(G29:G31)</f>
        <v>0</v>
      </c>
      <c r="H28" s="92">
        <f t="shared" si="2"/>
        <v>0</v>
      </c>
      <c r="I28" s="6"/>
    </row>
    <row r="29" spans="2:9">
      <c r="B29" s="21" t="s">
        <v>22</v>
      </c>
      <c r="C29" s="80"/>
      <c r="D29" s="76"/>
      <c r="E29" s="76"/>
      <c r="F29" s="76"/>
      <c r="G29" s="76"/>
      <c r="H29" s="92">
        <f t="shared" ref="H29:H31" si="7">SUM(D29:G29)</f>
        <v>0</v>
      </c>
      <c r="I29" s="6"/>
    </row>
    <row r="30" spans="2:9">
      <c r="B30" s="21" t="s">
        <v>23</v>
      </c>
      <c r="C30" s="80"/>
      <c r="D30" s="76"/>
      <c r="E30" s="76"/>
      <c r="F30" s="76"/>
      <c r="G30" s="76"/>
      <c r="H30" s="92">
        <f t="shared" si="7"/>
        <v>0</v>
      </c>
      <c r="I30" s="6"/>
    </row>
    <row r="31" spans="2:9">
      <c r="B31" s="21" t="s">
        <v>24</v>
      </c>
      <c r="C31" s="80"/>
      <c r="D31" s="76"/>
      <c r="E31" s="76"/>
      <c r="F31" s="76"/>
      <c r="G31" s="76"/>
      <c r="H31" s="92">
        <f t="shared" si="7"/>
        <v>0</v>
      </c>
      <c r="I31" s="6"/>
    </row>
    <row r="32" spans="2:9">
      <c r="B32" s="16" t="s">
        <v>2</v>
      </c>
      <c r="C32" s="18"/>
      <c r="D32" s="88">
        <f>D17+D25+D29+D26+D27+D30+D31</f>
        <v>0</v>
      </c>
      <c r="E32" s="88">
        <f t="shared" ref="E32:G32" si="8">E17+E25+E29+E26+E27+E30+E31</f>
        <v>0</v>
      </c>
      <c r="F32" s="88">
        <f t="shared" si="8"/>
        <v>0</v>
      </c>
      <c r="G32" s="88">
        <f t="shared" si="8"/>
        <v>0</v>
      </c>
      <c r="H32" s="93">
        <f>SUM(D32:G32)</f>
        <v>0</v>
      </c>
    </row>
    <row r="33" spans="2:15">
      <c r="B33" s="17" t="s">
        <v>20</v>
      </c>
      <c r="C33" s="36">
        <v>32</v>
      </c>
      <c r="D33" s="89">
        <f>D16-D32</f>
        <v>0</v>
      </c>
      <c r="E33" s="89">
        <f>E16-E32</f>
        <v>0</v>
      </c>
      <c r="F33" s="89">
        <f>F16-F32</f>
        <v>0</v>
      </c>
      <c r="G33" s="89">
        <f>G16-G32</f>
        <v>0</v>
      </c>
      <c r="H33" s="94">
        <f>SUM(D33:G33)</f>
        <v>0</v>
      </c>
    </row>
    <row r="34" spans="2:15">
      <c r="B34" s="25" t="s">
        <v>18</v>
      </c>
      <c r="C34" s="25"/>
      <c r="D34" s="90" t="str">
        <f>IFERROR(ROUND((D17+D21)/D16,4),"-")</f>
        <v>-</v>
      </c>
      <c r="E34" s="90" t="str">
        <f t="shared" ref="E34:F34" si="9">IFERROR(ROUND((E17+E21)/E16,4),"-")</f>
        <v>-</v>
      </c>
      <c r="F34" s="90" t="str">
        <f t="shared" si="9"/>
        <v>-</v>
      </c>
      <c r="G34" s="90" t="str">
        <f>IFERROR(ROUND((G17+G21)/G16,4),"-")</f>
        <v>-</v>
      </c>
      <c r="H34" s="95"/>
    </row>
    <row r="35" spans="2:15">
      <c r="B35" s="14" t="s">
        <v>19</v>
      </c>
      <c r="C35" s="14"/>
      <c r="D35" s="91" t="str">
        <f>IF(D34&gt;=$E$8,"-",ROUND((2*((D16*$E$8)-D21-D17)),2))</f>
        <v>-</v>
      </c>
      <c r="E35" s="91" t="str">
        <f>IF(E34&gt;=$E$8,"-",ROUND((2*((E16*$E$8)-E21-E17)),2))</f>
        <v>-</v>
      </c>
      <c r="F35" s="91" t="str">
        <f>IF(F34&gt;=$E$8,"-",ROUND((2*((F16*$E$8)-F21-F17)),2))</f>
        <v>-</v>
      </c>
      <c r="G35" s="91" t="str">
        <f>IF(G34&gt;=$E$8,"-",ROUND((2*((G16*$E$8)-G21-G17)),2))</f>
        <v>-</v>
      </c>
      <c r="H35" s="96">
        <f>SUM(D35:G35)</f>
        <v>0</v>
      </c>
    </row>
    <row r="36" spans="2:15" ht="7.5" customHeight="1">
      <c r="B36" s="57"/>
      <c r="C36" s="2"/>
      <c r="H36" s="46"/>
    </row>
    <row r="37" spans="2:15" s="2" customFormat="1">
      <c r="B37" s="10" t="s">
        <v>15</v>
      </c>
      <c r="C37" s="10" t="s">
        <v>25</v>
      </c>
      <c r="D37" s="20" t="s">
        <v>5</v>
      </c>
      <c r="E37" s="20" t="s">
        <v>6</v>
      </c>
      <c r="F37" s="20" t="s">
        <v>7</v>
      </c>
      <c r="G37" s="20" t="s">
        <v>8</v>
      </c>
      <c r="H37" s="10" t="s">
        <v>9</v>
      </c>
      <c r="I37" s="69"/>
      <c r="K37" s="7"/>
      <c r="M37" s="28"/>
      <c r="N37" s="19"/>
    </row>
    <row r="38" spans="2:15">
      <c r="B38" s="11" t="s">
        <v>27</v>
      </c>
      <c r="C38" s="33"/>
      <c r="D38" s="77"/>
      <c r="E38" s="77"/>
      <c r="F38" s="77"/>
      <c r="G38" s="77"/>
      <c r="H38" s="98">
        <f>SUM(D38:G38)</f>
        <v>0</v>
      </c>
    </row>
    <row r="39" spans="2:15">
      <c r="B39" s="22" t="s">
        <v>50</v>
      </c>
      <c r="C39" s="23"/>
      <c r="D39" s="87">
        <f>D40+D42+D43+D41</f>
        <v>0</v>
      </c>
      <c r="E39" s="87">
        <f t="shared" ref="E39:G39" si="10">E40+E42+E43+E41</f>
        <v>0</v>
      </c>
      <c r="F39" s="87">
        <f t="shared" si="10"/>
        <v>0</v>
      </c>
      <c r="G39" s="87">
        <f t="shared" si="10"/>
        <v>0</v>
      </c>
      <c r="H39" s="93">
        <f t="shared" ref="H39:H59" si="11">SUM(D39:G39)</f>
        <v>0</v>
      </c>
      <c r="K39" s="7"/>
    </row>
    <row r="40" spans="2:15" s="29" customFormat="1">
      <c r="B40" s="21" t="s">
        <v>87</v>
      </c>
      <c r="C40" s="24">
        <v>33</v>
      </c>
      <c r="D40" s="76"/>
      <c r="E40" s="76"/>
      <c r="F40" s="76"/>
      <c r="G40" s="76"/>
      <c r="H40" s="99">
        <f t="shared" si="11"/>
        <v>0</v>
      </c>
    </row>
    <row r="41" spans="2:15" s="29" customFormat="1">
      <c r="B41" s="21" t="s">
        <v>88</v>
      </c>
      <c r="C41" s="24">
        <v>33</v>
      </c>
      <c r="D41" s="76"/>
      <c r="E41" s="76"/>
      <c r="F41" s="76"/>
      <c r="G41" s="76"/>
      <c r="H41" s="99">
        <f>SUM(D41:G41)</f>
        <v>0</v>
      </c>
    </row>
    <row r="42" spans="2:15" s="29" customFormat="1">
      <c r="B42" s="21" t="s">
        <v>29</v>
      </c>
      <c r="C42" s="24">
        <v>33</v>
      </c>
      <c r="D42" s="76"/>
      <c r="E42" s="76"/>
      <c r="F42" s="76"/>
      <c r="G42" s="76"/>
      <c r="H42" s="99">
        <f>SUM(D42:G42)</f>
        <v>0</v>
      </c>
      <c r="J42" s="7"/>
      <c r="O42" s="29" t="s">
        <v>39</v>
      </c>
    </row>
    <row r="43" spans="2:15" s="29" customFormat="1">
      <c r="B43" s="21" t="s">
        <v>0</v>
      </c>
      <c r="C43" s="24">
        <v>33</v>
      </c>
      <c r="D43" s="76"/>
      <c r="E43" s="76"/>
      <c r="F43" s="76"/>
      <c r="G43" s="76"/>
      <c r="H43" s="99">
        <f t="shared" si="11"/>
        <v>0</v>
      </c>
    </row>
    <row r="44" spans="2:15">
      <c r="B44" s="22" t="s">
        <v>35</v>
      </c>
      <c r="C44" s="23"/>
      <c r="D44" s="87">
        <f>D45+D46+D47+D48+D50+D49</f>
        <v>0</v>
      </c>
      <c r="E44" s="87">
        <f t="shared" ref="E44:G44" si="12">E45+E46+E47+E48+E50+E49</f>
        <v>0</v>
      </c>
      <c r="F44" s="87">
        <f t="shared" si="12"/>
        <v>0</v>
      </c>
      <c r="G44" s="87">
        <f t="shared" si="12"/>
        <v>0</v>
      </c>
      <c r="H44" s="93">
        <f>SUM(D44:G44)</f>
        <v>0</v>
      </c>
      <c r="I44" s="6"/>
      <c r="J44" s="7"/>
    </row>
    <row r="45" spans="2:15" s="29" customFormat="1">
      <c r="B45" s="21" t="s">
        <v>77</v>
      </c>
      <c r="C45" s="24">
        <v>34</v>
      </c>
      <c r="D45" s="76"/>
      <c r="E45" s="76"/>
      <c r="F45" s="76"/>
      <c r="G45" s="76"/>
      <c r="H45" s="99">
        <f t="shared" si="11"/>
        <v>0</v>
      </c>
    </row>
    <row r="46" spans="2:15" s="29" customFormat="1">
      <c r="B46" s="21" t="s">
        <v>95</v>
      </c>
      <c r="C46" s="24">
        <v>34</v>
      </c>
      <c r="D46" s="76"/>
      <c r="E46" s="76"/>
      <c r="F46" s="76"/>
      <c r="G46" s="76"/>
      <c r="H46" s="99">
        <f t="shared" si="11"/>
        <v>0</v>
      </c>
    </row>
    <row r="47" spans="2:15" s="29" customFormat="1">
      <c r="B47" s="21" t="s">
        <v>30</v>
      </c>
      <c r="C47" s="24">
        <v>34</v>
      </c>
      <c r="D47" s="76"/>
      <c r="E47" s="76"/>
      <c r="F47" s="76"/>
      <c r="G47" s="76"/>
      <c r="H47" s="99">
        <f t="shared" si="11"/>
        <v>0</v>
      </c>
    </row>
    <row r="48" spans="2:15" s="71" customFormat="1">
      <c r="B48" s="21" t="s">
        <v>98</v>
      </c>
      <c r="C48" s="24">
        <v>36</v>
      </c>
      <c r="D48" s="78"/>
      <c r="E48" s="78"/>
      <c r="F48" s="78"/>
      <c r="G48" s="78"/>
      <c r="H48" s="100">
        <f t="shared" si="11"/>
        <v>0</v>
      </c>
    </row>
    <row r="49" spans="2:13" s="29" customFormat="1">
      <c r="B49" s="21" t="s">
        <v>99</v>
      </c>
      <c r="C49" s="66">
        <v>36</v>
      </c>
      <c r="D49" s="76"/>
      <c r="E49" s="76"/>
      <c r="F49" s="76"/>
      <c r="G49" s="76"/>
      <c r="H49" s="99">
        <f>SUM(D49:G49)</f>
        <v>0</v>
      </c>
    </row>
    <row r="50" spans="2:13" s="29" customFormat="1">
      <c r="B50" s="21" t="s">
        <v>100</v>
      </c>
      <c r="C50" s="67">
        <v>36</v>
      </c>
      <c r="D50" s="76"/>
      <c r="E50" s="76"/>
      <c r="F50" s="76"/>
      <c r="G50" s="76"/>
      <c r="H50" s="99">
        <f>SUM(D50:G50)</f>
        <v>0</v>
      </c>
    </row>
    <row r="51" spans="2:13">
      <c r="B51" s="22" t="s">
        <v>92</v>
      </c>
      <c r="C51" s="23" t="s">
        <v>26</v>
      </c>
      <c r="D51" s="87">
        <f>SUM(D52:D54)</f>
        <v>0</v>
      </c>
      <c r="E51" s="87">
        <f>SUM(E52:E54)</f>
        <v>0</v>
      </c>
      <c r="F51" s="87">
        <f>SUM(F52:F54)</f>
        <v>0</v>
      </c>
      <c r="G51" s="87">
        <f>SUM(G52:G54)</f>
        <v>0</v>
      </c>
      <c r="H51" s="93">
        <f>SUM(D51:G51)</f>
        <v>0</v>
      </c>
      <c r="I51" s="6"/>
    </row>
    <row r="52" spans="2:13" s="29" customFormat="1">
      <c r="B52" s="21" t="s">
        <v>22</v>
      </c>
      <c r="C52" s="80"/>
      <c r="D52" s="79"/>
      <c r="E52" s="79"/>
      <c r="F52" s="79"/>
      <c r="G52" s="79"/>
      <c r="H52" s="99">
        <f>SUM(D52:G52)</f>
        <v>0</v>
      </c>
      <c r="I52" s="70"/>
    </row>
    <row r="53" spans="2:13" s="29" customFormat="1">
      <c r="B53" s="21" t="s">
        <v>23</v>
      </c>
      <c r="C53" s="80"/>
      <c r="D53" s="79"/>
      <c r="E53" s="79"/>
      <c r="F53" s="79"/>
      <c r="G53" s="79"/>
      <c r="H53" s="99">
        <f t="shared" ref="H53" si="13">SUM(D53:G53)</f>
        <v>0</v>
      </c>
    </row>
    <row r="54" spans="2:13" s="29" customFormat="1">
      <c r="B54" s="21" t="s">
        <v>24</v>
      </c>
      <c r="C54" s="80"/>
      <c r="D54" s="79"/>
      <c r="E54" s="79"/>
      <c r="F54" s="79"/>
      <c r="G54" s="79"/>
      <c r="H54" s="99">
        <f>SUM(D54:G54)</f>
        <v>0</v>
      </c>
    </row>
    <row r="55" spans="2:13">
      <c r="B55" s="22" t="s">
        <v>93</v>
      </c>
      <c r="C55" s="23" t="s">
        <v>26</v>
      </c>
      <c r="D55" s="87">
        <f>SUM(D56:D58)</f>
        <v>0</v>
      </c>
      <c r="E55" s="87">
        <f>SUM(E56:E58)</f>
        <v>0</v>
      </c>
      <c r="F55" s="87">
        <f>SUM(F56:F58)</f>
        <v>0</v>
      </c>
      <c r="G55" s="87">
        <f>SUM(G56:G58)</f>
        <v>0</v>
      </c>
      <c r="H55" s="93">
        <f>SUM(D55:G55)</f>
        <v>0</v>
      </c>
      <c r="I55" s="6"/>
      <c r="J55" s="26"/>
    </row>
    <row r="56" spans="2:13" s="29" customFormat="1">
      <c r="B56" s="21" t="s">
        <v>22</v>
      </c>
      <c r="C56" s="80"/>
      <c r="D56" s="76"/>
      <c r="E56" s="76"/>
      <c r="F56" s="76"/>
      <c r="G56" s="76"/>
      <c r="H56" s="99">
        <f t="shared" ref="H56:H58" si="14">SUM(D56:G56)</f>
        <v>0</v>
      </c>
      <c r="I56" s="70"/>
    </row>
    <row r="57" spans="2:13" s="29" customFormat="1">
      <c r="B57" s="21" t="s">
        <v>23</v>
      </c>
      <c r="C57" s="80"/>
      <c r="D57" s="76"/>
      <c r="E57" s="76"/>
      <c r="F57" s="76"/>
      <c r="G57" s="76"/>
      <c r="H57" s="99">
        <f t="shared" si="14"/>
        <v>0</v>
      </c>
    </row>
    <row r="58" spans="2:13" s="29" customFormat="1">
      <c r="B58" s="21" t="s">
        <v>24</v>
      </c>
      <c r="C58" s="80"/>
      <c r="D58" s="76"/>
      <c r="E58" s="76"/>
      <c r="F58" s="76"/>
      <c r="G58" s="76"/>
      <c r="H58" s="99">
        <f t="shared" si="14"/>
        <v>0</v>
      </c>
    </row>
    <row r="59" spans="2:13">
      <c r="B59" s="12" t="s">
        <v>2</v>
      </c>
      <c r="C59" s="30"/>
      <c r="D59" s="87">
        <f>D39+D44+D51+D55</f>
        <v>0</v>
      </c>
      <c r="E59" s="87">
        <f>E39+E44+E51+E55</f>
        <v>0</v>
      </c>
      <c r="F59" s="87">
        <f>F39+F44+F51+F55</f>
        <v>0</v>
      </c>
      <c r="G59" s="87">
        <f>G39+G44+G51+G55</f>
        <v>0</v>
      </c>
      <c r="H59" s="93">
        <f t="shared" si="11"/>
        <v>0</v>
      </c>
    </row>
    <row r="60" spans="2:13">
      <c r="B60" s="13" t="s">
        <v>17</v>
      </c>
      <c r="C60" s="35">
        <v>36</v>
      </c>
      <c r="D60" s="97">
        <f>D38-D59</f>
        <v>0</v>
      </c>
      <c r="E60" s="97">
        <f>E38-E59</f>
        <v>0</v>
      </c>
      <c r="F60" s="97">
        <f>F38-F59</f>
        <v>0</v>
      </c>
      <c r="G60" s="97">
        <f>G38-G59</f>
        <v>0</v>
      </c>
      <c r="H60" s="94">
        <f>SUM(D60:G60)</f>
        <v>0</v>
      </c>
    </row>
    <row r="61" spans="2:13">
      <c r="B61" s="25" t="s">
        <v>18</v>
      </c>
      <c r="C61" s="25"/>
      <c r="D61" s="90" t="str">
        <f>IFERROR(ROUND((D39)/D38,4),"-")</f>
        <v>-</v>
      </c>
      <c r="E61" s="90" t="str">
        <f t="shared" ref="E61:G61" si="15">IFERROR(ROUND((E39)/E38,4),"-")</f>
        <v>-</v>
      </c>
      <c r="F61" s="90" t="str">
        <f>IFERROR(ROUND((F39)/F38,4),"-")</f>
        <v>-</v>
      </c>
      <c r="G61" s="90" t="str">
        <f t="shared" si="15"/>
        <v>-</v>
      </c>
      <c r="H61" s="95"/>
    </row>
    <row r="62" spans="2:13">
      <c r="B62" s="14" t="s">
        <v>19</v>
      </c>
      <c r="C62" s="14"/>
      <c r="D62" s="91" t="str">
        <f>IF(D61&gt;=$E$9,"-",ROUND((2*(D38*$E$9-(D39+D61))),2))</f>
        <v>-</v>
      </c>
      <c r="E62" s="91" t="str">
        <f>IF(E61&gt;=$E$9,"-",ROUND((2*(E38*$E$9-(E39+E61))),2))</f>
        <v>-</v>
      </c>
      <c r="F62" s="91" t="str">
        <f>IF(F61&gt;=$E$9,"-",ROUND((2*(F38*$E$9-(F39+F61))),2))</f>
        <v>-</v>
      </c>
      <c r="G62" s="91" t="str">
        <f>IF(G61&gt;=$E$9,"-",ROUND((2*(G38*$E$9-(G39+G61))),2))</f>
        <v>-</v>
      </c>
      <c r="H62" s="96">
        <f>SUM(D62:G62)</f>
        <v>0</v>
      </c>
      <c r="J62" s="8"/>
    </row>
    <row r="63" spans="2:13">
      <c r="D63" s="6"/>
      <c r="E63" s="6"/>
      <c r="F63" s="6"/>
      <c r="G63" s="6"/>
      <c r="H63" s="6"/>
      <c r="J63" s="8"/>
    </row>
    <row r="64" spans="2:13">
      <c r="D64" s="6"/>
      <c r="E64" s="6"/>
      <c r="F64" s="6"/>
      <c r="G64" s="6"/>
      <c r="H64" s="6"/>
      <c r="K64" s="9"/>
      <c r="M64" s="41"/>
    </row>
    <row r="65" spans="4:14" hidden="1" outlineLevel="1">
      <c r="E65" s="111" t="s">
        <v>67</v>
      </c>
      <c r="F65" s="112"/>
      <c r="G65" s="112"/>
      <c r="H65" s="1"/>
    </row>
    <row r="66" spans="4:14" hidden="1" outlineLevel="1">
      <c r="D66" s="4"/>
      <c r="E66" s="113" t="s">
        <v>56</v>
      </c>
      <c r="F66" s="114"/>
      <c r="G66" s="114"/>
      <c r="H66" s="101">
        <f>H16</f>
        <v>0</v>
      </c>
    </row>
    <row r="67" spans="4:14" hidden="1" outlineLevel="1">
      <c r="D67" s="1"/>
      <c r="E67" s="113" t="s">
        <v>57</v>
      </c>
      <c r="F67" s="114"/>
      <c r="G67" s="114"/>
      <c r="H67" s="101">
        <f>H38</f>
        <v>0</v>
      </c>
    </row>
    <row r="68" spans="4:14" hidden="1" outlineLevel="1">
      <c r="D68" s="3"/>
      <c r="E68" s="111" t="s">
        <v>68</v>
      </c>
      <c r="F68" s="112"/>
      <c r="G68" s="112"/>
      <c r="H68" s="102"/>
    </row>
    <row r="69" spans="4:14" hidden="1" outlineLevel="1">
      <c r="D69" s="1"/>
      <c r="E69" s="113" t="s">
        <v>58</v>
      </c>
      <c r="F69" s="114"/>
      <c r="G69" s="114"/>
      <c r="H69" s="101">
        <f>(H18*$C$18)</f>
        <v>0</v>
      </c>
      <c r="I69" s="70"/>
    </row>
    <row r="70" spans="4:14" hidden="1" outlineLevel="1">
      <c r="D70" s="1"/>
      <c r="E70" s="113" t="s">
        <v>97</v>
      </c>
      <c r="F70" s="114"/>
      <c r="G70" s="114"/>
      <c r="H70" s="103">
        <f>(H19*$C$19)</f>
        <v>0</v>
      </c>
      <c r="I70" s="70"/>
    </row>
    <row r="71" spans="4:14" s="5" customFormat="1" hidden="1" outlineLevel="1">
      <c r="D71" s="1"/>
      <c r="E71" s="113" t="s">
        <v>59</v>
      </c>
      <c r="F71" s="114"/>
      <c r="G71" s="114"/>
      <c r="H71" s="101">
        <f>H25*$C$25*0.37</f>
        <v>0</v>
      </c>
      <c r="I71" s="70"/>
    </row>
    <row r="72" spans="4:14" s="5" customFormat="1" hidden="1" outlineLevel="1">
      <c r="D72" s="1"/>
      <c r="E72" s="113" t="s">
        <v>65</v>
      </c>
      <c r="F72" s="114"/>
      <c r="G72" s="114"/>
      <c r="H72" s="103">
        <f>H26*$C$26*0.37</f>
        <v>0</v>
      </c>
      <c r="I72" s="70"/>
    </row>
    <row r="73" spans="4:14" s="5" customFormat="1" hidden="1" outlineLevel="1">
      <c r="D73" s="1"/>
      <c r="E73" s="113" t="s">
        <v>89</v>
      </c>
      <c r="F73" s="114"/>
      <c r="G73" s="114"/>
      <c r="H73" s="103">
        <f>H40*$C$40</f>
        <v>0</v>
      </c>
      <c r="I73" s="70"/>
      <c r="J73" s="6"/>
    </row>
    <row r="74" spans="4:14" s="5" customFormat="1" hidden="1" outlineLevel="1">
      <c r="D74" s="1"/>
      <c r="E74" s="113" t="s">
        <v>90</v>
      </c>
      <c r="F74" s="114"/>
      <c r="G74" s="114"/>
      <c r="H74" s="103">
        <f>H41*$C$41</f>
        <v>0</v>
      </c>
      <c r="I74" s="70"/>
      <c r="J74" s="6"/>
    </row>
    <row r="75" spans="4:14" s="5" customFormat="1" hidden="1" outlineLevel="1">
      <c r="D75" s="1"/>
      <c r="E75" s="113" t="s">
        <v>60</v>
      </c>
      <c r="F75" s="114"/>
      <c r="G75" s="114"/>
      <c r="H75" s="103">
        <f>H45*$C$45</f>
        <v>0</v>
      </c>
      <c r="I75" s="70"/>
      <c r="M75" s="6"/>
      <c r="N75" s="6"/>
    </row>
    <row r="76" spans="4:14" s="38" customFormat="1" hidden="1" outlineLevel="1">
      <c r="D76" s="37"/>
      <c r="E76" s="113" t="s">
        <v>34</v>
      </c>
      <c r="F76" s="114"/>
      <c r="G76" s="114"/>
      <c r="H76" s="103">
        <f>(H29*$C$29)+(H30*$C$30)+(H31*$C$31)</f>
        <v>0</v>
      </c>
      <c r="I76" s="70"/>
    </row>
    <row r="77" spans="4:14" s="39" customFormat="1" hidden="1" outlineLevel="1">
      <c r="D77" s="37"/>
      <c r="E77" s="113" t="s">
        <v>38</v>
      </c>
      <c r="F77" s="114"/>
      <c r="G77" s="114"/>
      <c r="H77" s="103">
        <f>(H52*$C$52)+(H53*$C$53)+(H54*$C$54)</f>
        <v>0</v>
      </c>
      <c r="I77" s="70"/>
      <c r="J77" s="38"/>
    </row>
    <row r="78" spans="4:14" s="39" customFormat="1" hidden="1" outlineLevel="1">
      <c r="D78" s="37"/>
      <c r="E78" s="113" t="s">
        <v>61</v>
      </c>
      <c r="F78" s="114"/>
      <c r="G78" s="114"/>
      <c r="H78" s="101">
        <f>H20*$C$20*2</f>
        <v>0</v>
      </c>
      <c r="I78" s="70"/>
    </row>
    <row r="79" spans="4:14" s="39" customFormat="1" hidden="1" outlineLevel="1">
      <c r="D79" s="37"/>
      <c r="E79" s="113" t="s">
        <v>62</v>
      </c>
      <c r="F79" s="114"/>
      <c r="G79" s="114"/>
      <c r="H79" s="101">
        <f>H27*$C$27*0.37*2</f>
        <v>0</v>
      </c>
      <c r="I79" s="70"/>
    </row>
    <row r="80" spans="4:14" s="39" customFormat="1" hidden="1" outlineLevel="1">
      <c r="D80" s="37"/>
      <c r="E80" s="113" t="s">
        <v>63</v>
      </c>
      <c r="F80" s="114"/>
      <c r="G80" s="114"/>
      <c r="H80" s="103">
        <f>H42*$C$42*2</f>
        <v>0</v>
      </c>
      <c r="I80" s="70"/>
    </row>
    <row r="81" spans="4:15" s="39" customFormat="1" hidden="1" outlineLevel="1">
      <c r="D81" s="37"/>
      <c r="E81" s="113" t="s">
        <v>64</v>
      </c>
      <c r="F81" s="114"/>
      <c r="G81" s="114"/>
      <c r="H81" s="103">
        <f>H47*$C$47*2</f>
        <v>0</v>
      </c>
      <c r="I81" s="70"/>
    </row>
    <row r="82" spans="4:15" s="39" customFormat="1" hidden="1" outlineLevel="1">
      <c r="D82" s="37"/>
      <c r="E82" s="109" t="s">
        <v>103</v>
      </c>
      <c r="F82" s="110"/>
      <c r="G82" s="110"/>
      <c r="H82" s="103">
        <f>H50*$C$50*2</f>
        <v>0</v>
      </c>
      <c r="I82" s="70"/>
    </row>
    <row r="83" spans="4:15" s="39" customFormat="1" hidden="1" outlineLevel="1">
      <c r="D83" s="37"/>
      <c r="E83" s="113" t="s">
        <v>79</v>
      </c>
      <c r="F83" s="114"/>
      <c r="G83" s="114"/>
      <c r="H83" s="103">
        <f>H43*$C$43*2</f>
        <v>0</v>
      </c>
      <c r="I83" s="70"/>
    </row>
    <row r="84" spans="4:15" s="39" customFormat="1" hidden="1" outlineLevel="1">
      <c r="D84" s="37"/>
      <c r="E84" s="113" t="s">
        <v>96</v>
      </c>
      <c r="F84" s="114"/>
      <c r="G84" s="114"/>
      <c r="H84" s="103">
        <f>H46*$C$46*2</f>
        <v>0</v>
      </c>
      <c r="I84" s="70"/>
    </row>
    <row r="85" spans="4:15" s="39" customFormat="1" hidden="1" outlineLevel="1">
      <c r="D85" s="37"/>
      <c r="E85" s="109" t="s">
        <v>98</v>
      </c>
      <c r="F85" s="110"/>
      <c r="G85" s="110"/>
      <c r="H85" s="103">
        <f>H48*$C$48</f>
        <v>0</v>
      </c>
      <c r="I85" s="70"/>
    </row>
    <row r="86" spans="4:15" s="39" customFormat="1" hidden="1" outlineLevel="1">
      <c r="D86" s="37"/>
      <c r="E86" s="109" t="s">
        <v>99</v>
      </c>
      <c r="F86" s="110"/>
      <c r="G86" s="110"/>
      <c r="H86" s="103">
        <f>H49*$C$49*2</f>
        <v>0</v>
      </c>
      <c r="I86" s="70"/>
    </row>
    <row r="87" spans="4:15" s="39" customFormat="1" hidden="1" outlineLevel="1">
      <c r="D87" s="37"/>
      <c r="E87" s="113" t="s">
        <v>66</v>
      </c>
      <c r="F87" s="114"/>
      <c r="G87" s="114"/>
      <c r="H87" s="103">
        <f>(H56*$C$56)+(H57*$C$57)+(H58*$C$58)</f>
        <v>0</v>
      </c>
      <c r="I87" s="70"/>
    </row>
    <row r="88" spans="4:15" s="39" customFormat="1" hidden="1" outlineLevel="1">
      <c r="D88" s="40"/>
      <c r="E88" s="111" t="s">
        <v>1</v>
      </c>
      <c r="F88" s="112"/>
      <c r="G88" s="112"/>
      <c r="H88" s="104">
        <f>H69+H78+H71+H79+H76+H77+H87+H73+H75+H80+H81+H83+H84+H70+H72+H74+H86+H82+H85</f>
        <v>0</v>
      </c>
      <c r="I88" s="68"/>
      <c r="J88" s="70"/>
      <c r="N88" s="6"/>
      <c r="O88" s="6"/>
    </row>
    <row r="89" spans="4:15" s="39" customFormat="1" hidden="1" outlineLevel="1">
      <c r="D89" s="40"/>
      <c r="E89" s="113" t="s">
        <v>80</v>
      </c>
      <c r="F89" s="114"/>
      <c r="G89" s="114"/>
      <c r="H89" s="105">
        <f>H70+H72+H87</f>
        <v>0</v>
      </c>
      <c r="I89" s="68"/>
      <c r="J89" s="70"/>
      <c r="N89" s="6"/>
      <c r="O89" s="6"/>
    </row>
    <row r="90" spans="4:15" s="39" customFormat="1" hidden="1" outlineLevel="1">
      <c r="D90" s="40"/>
      <c r="E90" s="65" t="s">
        <v>94</v>
      </c>
      <c r="F90"/>
      <c r="G90"/>
      <c r="H90" s="105">
        <f>H76+H77</f>
        <v>0</v>
      </c>
      <c r="I90" s="68"/>
      <c r="J90" s="70"/>
      <c r="N90" s="6"/>
      <c r="O90" s="6"/>
    </row>
    <row r="91" spans="4:15" s="39" customFormat="1" hidden="1" outlineLevel="1">
      <c r="D91" s="40"/>
      <c r="E91" s="65" t="s">
        <v>91</v>
      </c>
      <c r="F91"/>
      <c r="G91"/>
      <c r="H91" s="105">
        <f>H74</f>
        <v>0</v>
      </c>
      <c r="I91" s="68"/>
      <c r="J91" s="70"/>
      <c r="N91" s="6"/>
      <c r="O91" s="6"/>
    </row>
    <row r="92" spans="4:15" hidden="1" outlineLevel="1">
      <c r="D92" s="3"/>
      <c r="E92" s="113" t="s">
        <v>81</v>
      </c>
      <c r="F92" s="114"/>
      <c r="G92" s="114"/>
      <c r="H92" s="105">
        <f>(H83+H84+H86)/2</f>
        <v>0</v>
      </c>
      <c r="J92" s="70"/>
    </row>
    <row r="93" spans="4:15" hidden="1" outlineLevel="1">
      <c r="D93" s="1"/>
      <c r="E93" s="113" t="s">
        <v>82</v>
      </c>
      <c r="F93" s="114"/>
      <c r="G93" s="114"/>
      <c r="H93" s="105">
        <f>H69+H71+H73+H75+H85</f>
        <v>0</v>
      </c>
      <c r="J93" s="70"/>
    </row>
    <row r="94" spans="4:15" hidden="1" outlineLevel="1">
      <c r="D94" s="1"/>
      <c r="E94" s="113" t="s">
        <v>83</v>
      </c>
      <c r="F94" s="114"/>
      <c r="G94" s="114"/>
      <c r="H94" s="105">
        <f>MIN(H92,H103*$E$13)</f>
        <v>0</v>
      </c>
    </row>
    <row r="95" spans="4:15" hidden="1" outlineLevel="1">
      <c r="D95" s="3"/>
      <c r="E95" s="113" t="s">
        <v>84</v>
      </c>
      <c r="F95" s="114"/>
      <c r="G95" s="114"/>
      <c r="H95" s="105">
        <f>MIN(H93,H103*$E$12)</f>
        <v>0</v>
      </c>
    </row>
    <row r="96" spans="4:15" hidden="1" outlineLevel="1">
      <c r="D96" s="1"/>
      <c r="E96" s="111" t="s">
        <v>69</v>
      </c>
      <c r="F96" s="112"/>
      <c r="G96" s="112"/>
      <c r="H96" s="104">
        <f>H94*2+H95+H78+H79+H80+H81+H90+H91+H89+H82</f>
        <v>0</v>
      </c>
    </row>
    <row r="97" spans="4:11" hidden="1" outlineLevel="1">
      <c r="D97" s="1"/>
      <c r="E97" s="111" t="s">
        <v>70</v>
      </c>
      <c r="F97" s="112"/>
      <c r="G97" s="112"/>
      <c r="H97" s="102"/>
    </row>
    <row r="98" spans="4:11" hidden="1" outlineLevel="1">
      <c r="D98" s="3"/>
      <c r="E98" s="113" t="s">
        <v>56</v>
      </c>
      <c r="F98" s="114"/>
      <c r="G98" s="114"/>
      <c r="H98" s="101">
        <f>H33*$C$33</f>
        <v>0</v>
      </c>
    </row>
    <row r="99" spans="4:11" hidden="1" outlineLevel="1">
      <c r="D99" s="1"/>
      <c r="E99" s="113" t="s">
        <v>57</v>
      </c>
      <c r="F99" s="114"/>
      <c r="G99" s="114"/>
      <c r="H99" s="101">
        <f>H60*$C$60</f>
        <v>0</v>
      </c>
    </row>
    <row r="100" spans="4:11" hidden="1" outlineLevel="1">
      <c r="E100" s="111" t="s">
        <v>85</v>
      </c>
      <c r="F100" s="112"/>
      <c r="G100" s="112"/>
      <c r="H100" s="101"/>
    </row>
    <row r="101" spans="4:11" hidden="1" outlineLevel="1">
      <c r="E101" s="113" t="s">
        <v>56</v>
      </c>
      <c r="F101" s="114"/>
      <c r="G101" s="114"/>
      <c r="H101" s="101">
        <f>H98+H69+H70+(H78/2)+((H71+H72)/0.37)+((H79/0.37)/2)+H76</f>
        <v>0</v>
      </c>
    </row>
    <row r="102" spans="4:11" hidden="1" outlineLevel="1">
      <c r="E102" s="113" t="s">
        <v>57</v>
      </c>
      <c r="F102" s="114"/>
      <c r="G102" s="114"/>
      <c r="H102" s="101">
        <f>H99+H73+(H80/2)+(H83/2)+H75+(H84/2)+(H81/2)+H77+H87+H74+(H86/2)+(H82/2)+H85</f>
        <v>0</v>
      </c>
    </row>
    <row r="103" spans="4:11" hidden="1" outlineLevel="1">
      <c r="E103" s="111" t="s">
        <v>1</v>
      </c>
      <c r="F103" s="112"/>
      <c r="G103" s="112"/>
      <c r="H103" s="106">
        <f>SUM(H101:H102)</f>
        <v>0</v>
      </c>
    </row>
    <row r="104" spans="4:11" collapsed="1">
      <c r="H104" s="107"/>
    </row>
    <row r="105" spans="4:11">
      <c r="H105" s="107"/>
    </row>
    <row r="106" spans="4:11" hidden="1" outlineLevel="2">
      <c r="G106" s="62" t="s">
        <v>44</v>
      </c>
      <c r="H106" s="104">
        <f>E11*(H103)</f>
        <v>0</v>
      </c>
    </row>
    <row r="107" spans="4:11" hidden="1" outlineLevel="2">
      <c r="G107" s="62" t="s">
        <v>45</v>
      </c>
      <c r="H107" s="104">
        <f>H96</f>
        <v>0</v>
      </c>
      <c r="K107" s="72"/>
    </row>
    <row r="108" spans="4:11" hidden="1" outlineLevel="2">
      <c r="G108" s="62" t="s">
        <v>46</v>
      </c>
      <c r="H108" s="108">
        <f>IF((H106-H107)&gt;0,H106-H107,0)</f>
        <v>0</v>
      </c>
    </row>
    <row r="109" spans="4:11" hidden="1" outlineLevel="2">
      <c r="G109" s="62" t="s">
        <v>86</v>
      </c>
      <c r="H109" s="104">
        <f>E10*H103</f>
        <v>0</v>
      </c>
    </row>
    <row r="110" spans="4:11" hidden="1" outlineLevel="2">
      <c r="G110" s="62" t="s">
        <v>47</v>
      </c>
      <c r="H110" s="104">
        <f>(H81+H79+H80+H78+H82)/2</f>
        <v>0</v>
      </c>
    </row>
    <row r="111" spans="4:11" hidden="1" outlineLevel="2">
      <c r="G111" s="62" t="s">
        <v>49</v>
      </c>
      <c r="H111" s="108">
        <f>IF(H109-H110&gt;0,ROUND((H109-H110),2),0)</f>
        <v>0</v>
      </c>
    </row>
    <row r="112" spans="4:11" collapsed="1"/>
  </sheetData>
  <sheetProtection password="C18C" sheet="1" objects="1" scenarios="1"/>
  <mergeCells count="39">
    <mergeCell ref="E85:G85"/>
    <mergeCell ref="E86:G86"/>
    <mergeCell ref="E99:G99"/>
    <mergeCell ref="E100:G100"/>
    <mergeCell ref="E101:G101"/>
    <mergeCell ref="E102:G102"/>
    <mergeCell ref="E94:G94"/>
    <mergeCell ref="E95:G95"/>
    <mergeCell ref="E96:G96"/>
    <mergeCell ref="E97:G97"/>
    <mergeCell ref="E98:G98"/>
    <mergeCell ref="E103:G103"/>
    <mergeCell ref="E70:G70"/>
    <mergeCell ref="E71:G71"/>
    <mergeCell ref="E72:G72"/>
    <mergeCell ref="E73:G73"/>
    <mergeCell ref="E78:G78"/>
    <mergeCell ref="E79:G79"/>
    <mergeCell ref="E80:G80"/>
    <mergeCell ref="E81:G81"/>
    <mergeCell ref="E83:G83"/>
    <mergeCell ref="E84:G84"/>
    <mergeCell ref="E87:G87"/>
    <mergeCell ref="E88:G88"/>
    <mergeCell ref="E89:G89"/>
    <mergeCell ref="E92:G92"/>
    <mergeCell ref="E93:G93"/>
    <mergeCell ref="B2:H2"/>
    <mergeCell ref="B4:H4"/>
    <mergeCell ref="E66:G66"/>
    <mergeCell ref="E65:G65"/>
    <mergeCell ref="E67:G67"/>
    <mergeCell ref="E82:G82"/>
    <mergeCell ref="E68:G68"/>
    <mergeCell ref="E69:G69"/>
    <mergeCell ref="E75:G75"/>
    <mergeCell ref="E76:G76"/>
    <mergeCell ref="E77:G77"/>
    <mergeCell ref="E74:G74"/>
  </mergeCells>
  <phoneticPr fontId="9" type="noConversion"/>
  <conditionalFormatting sqref="D14:G14 D35:G35 D62:G62">
    <cfRule type="cellIs" dxfId="16" priority="44" operator="equal">
      <formula>"-"</formula>
    </cfRule>
  </conditionalFormatting>
  <conditionalFormatting sqref="D34:G34">
    <cfRule type="cellIs" dxfId="15" priority="28" operator="lessThan">
      <formula>0.09</formula>
    </cfRule>
    <cfRule type="cellIs" dxfId="14" priority="29" operator="greaterThanOrEqual">
      <formula>0.09</formula>
    </cfRule>
  </conditionalFormatting>
  <conditionalFormatting sqref="D34:G35 D14:G14 D61:G62">
    <cfRule type="cellIs" dxfId="13" priority="39" operator="equal">
      <formula>0</formula>
    </cfRule>
  </conditionalFormatting>
  <conditionalFormatting sqref="D61:G61">
    <cfRule type="cellIs" dxfId="12" priority="47" operator="lessThan">
      <formula>0.069</formula>
    </cfRule>
    <cfRule type="cellIs" dxfId="11" priority="48" operator="greaterThanOrEqual">
      <formula>0.069</formula>
    </cfRule>
  </conditionalFormatting>
  <conditionalFormatting sqref="F10">
    <cfRule type="cellIs" dxfId="10" priority="67" operator="lessThan">
      <formula>$E$10</formula>
    </cfRule>
    <cfRule type="cellIs" dxfId="9" priority="68" operator="greaterThanOrEqual">
      <formula>$E$10</formula>
    </cfRule>
  </conditionalFormatting>
  <conditionalFormatting sqref="F10:F13">
    <cfRule type="cellIs" dxfId="8" priority="3" operator="equal">
      <formula>"-"</formula>
    </cfRule>
  </conditionalFormatting>
  <conditionalFormatting sqref="F11">
    <cfRule type="cellIs" dxfId="7" priority="65" operator="lessThan">
      <formula>$E$11</formula>
    </cfRule>
    <cfRule type="cellIs" dxfId="6" priority="66" operator="greaterThanOrEqual">
      <formula>$E$11</formula>
    </cfRule>
  </conditionalFormatting>
  <conditionalFormatting sqref="F12">
    <cfRule type="cellIs" dxfId="5" priority="71" operator="greaterThan">
      <formula>$E$12</formula>
    </cfRule>
    <cfRule type="cellIs" dxfId="4" priority="72" operator="lessThanOrEqual">
      <formula>$E$12</formula>
    </cfRule>
  </conditionalFormatting>
  <conditionalFormatting sqref="F13">
    <cfRule type="containsText" dxfId="3" priority="1" operator="containsText" text="MAX">
      <formula>NOT(ISERROR(SEARCH("MAX",F13)))</formula>
    </cfRule>
    <cfRule type="cellIs" dxfId="2" priority="69" operator="greaterThan">
      <formula>$E$13</formula>
    </cfRule>
    <cfRule type="cellIs" dxfId="1" priority="70" operator="lessThanOrEqual">
      <formula>$E$13</formula>
    </cfRule>
  </conditionalFormatting>
  <conditionalFormatting sqref="G8:G11">
    <cfRule type="cellIs" dxfId="0" priority="4" operator="greaterThan">
      <formula>0</formula>
    </cfRule>
  </conditionalFormatting>
  <pageMargins left="0.7" right="0.7" top="0.75" bottom="0.75" header="0.3" footer="0.3"/>
  <pageSetup paperSize="9" scale="53" fitToHeight="0" orientation="landscape" r:id="rId1"/>
  <headerFooter>
    <oddFooter>&amp;C&amp;1#&amp;"Calibri"&amp;10&amp;K000000Internal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40" operator="notContains" id="{08C9F254-A568-4037-B57B-4A32E1A19EB5}">
            <xm:f>ISERROR(SEARCH("-",D14))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D14:G14 D35:G35 D62:G62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Ciele!$A$2:$A$9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="115" zoomScaleNormal="115" workbookViewId="0">
      <selection activeCell="D22" sqref="D22"/>
    </sheetView>
  </sheetViews>
  <sheetFormatPr defaultColWidth="9.109375" defaultRowHeight="14.4"/>
  <cols>
    <col min="1" max="7" width="19.44140625" style="5" customWidth="1"/>
    <col min="8" max="16384" width="9.109375" style="5"/>
  </cols>
  <sheetData>
    <row r="1" spans="1:7" s="7" customFormat="1">
      <c r="A1" s="7" t="s">
        <v>9</v>
      </c>
      <c r="B1" s="7" t="s">
        <v>10</v>
      </c>
      <c r="C1" s="7" t="s">
        <v>11</v>
      </c>
      <c r="D1" s="7" t="s">
        <v>12</v>
      </c>
      <c r="E1" s="7" t="s">
        <v>13</v>
      </c>
      <c r="F1" s="7" t="s">
        <v>4</v>
      </c>
      <c r="G1" s="7" t="s">
        <v>3</v>
      </c>
    </row>
    <row r="2" spans="1:7">
      <c r="A2" s="5">
        <v>2023</v>
      </c>
      <c r="B2" s="27">
        <v>0.09</v>
      </c>
      <c r="C2" s="27">
        <v>6.9000000000000006E-2</v>
      </c>
      <c r="D2" s="27">
        <v>5.0000000000000001E-3</v>
      </c>
      <c r="E2" s="27">
        <v>8.5999999999999993E-2</v>
      </c>
      <c r="F2" s="27">
        <v>0.06</v>
      </c>
      <c r="G2" s="27">
        <v>1.7600000000000001E-2</v>
      </c>
    </row>
    <row r="3" spans="1:7">
      <c r="A3" s="5">
        <v>2024</v>
      </c>
      <c r="B3" s="27">
        <v>0.09</v>
      </c>
      <c r="C3" s="27">
        <v>6.9000000000000006E-2</v>
      </c>
      <c r="D3" s="27">
        <v>6.4999999999999997E-3</v>
      </c>
      <c r="E3" s="27">
        <v>8.7999999999999995E-2</v>
      </c>
      <c r="F3" s="27">
        <v>0.06</v>
      </c>
      <c r="G3" s="27">
        <v>1.7600000000000001E-2</v>
      </c>
    </row>
    <row r="4" spans="1:7">
      <c r="A4" s="5">
        <v>2025</v>
      </c>
      <c r="B4" s="27">
        <v>0.09</v>
      </c>
      <c r="C4" s="27">
        <v>6.9000000000000006E-2</v>
      </c>
      <c r="D4" s="27">
        <v>1.0500000000000001E-2</v>
      </c>
      <c r="E4" s="27">
        <v>9.1999999999999998E-2</v>
      </c>
      <c r="F4" s="27">
        <v>0.06</v>
      </c>
      <c r="G4" s="27">
        <v>1.7600000000000001E-2</v>
      </c>
    </row>
    <row r="5" spans="1:7">
      <c r="A5" s="5">
        <v>2026</v>
      </c>
      <c r="B5" s="27">
        <v>0.09</v>
      </c>
      <c r="C5" s="27">
        <v>6.9000000000000006E-2</v>
      </c>
      <c r="D5" s="27">
        <v>1.0500000000000001E-2</v>
      </c>
      <c r="E5" s="27">
        <v>9.5000000000000001E-2</v>
      </c>
      <c r="F5" s="27">
        <v>0.06</v>
      </c>
      <c r="G5" s="27">
        <v>1.7600000000000001E-2</v>
      </c>
    </row>
    <row r="6" spans="1:7">
      <c r="A6" s="5">
        <v>2027</v>
      </c>
      <c r="B6" s="27">
        <v>0.09</v>
      </c>
      <c r="C6" s="27">
        <v>6.9000000000000006E-2</v>
      </c>
      <c r="D6" s="27">
        <v>1.4E-2</v>
      </c>
      <c r="E6" s="27">
        <v>0.1</v>
      </c>
      <c r="F6" s="27">
        <v>0.06</v>
      </c>
      <c r="G6" s="27">
        <v>1.7600000000000001E-2</v>
      </c>
    </row>
    <row r="7" spans="1:7">
      <c r="A7" s="5">
        <v>2028</v>
      </c>
      <c r="B7" s="27">
        <v>0.09</v>
      </c>
      <c r="C7" s="27">
        <v>6.9000000000000006E-2</v>
      </c>
      <c r="D7" s="27">
        <v>1.4E-2</v>
      </c>
      <c r="E7" s="27">
        <v>0.104</v>
      </c>
      <c r="F7" s="27">
        <v>0.06</v>
      </c>
      <c r="G7" s="27">
        <v>1.7600000000000001E-2</v>
      </c>
    </row>
    <row r="8" spans="1:7">
      <c r="A8" s="5">
        <v>2029</v>
      </c>
      <c r="B8" s="27">
        <v>0.09</v>
      </c>
      <c r="C8" s="27">
        <v>6.9000000000000006E-2</v>
      </c>
      <c r="D8" s="27">
        <v>1.7500000000000002E-2</v>
      </c>
      <c r="E8" s="27">
        <v>0.108</v>
      </c>
      <c r="F8" s="27">
        <v>0.06</v>
      </c>
      <c r="G8" s="27">
        <v>1.7600000000000001E-2</v>
      </c>
    </row>
    <row r="9" spans="1:7">
      <c r="A9" s="5">
        <v>2030</v>
      </c>
      <c r="B9" s="27">
        <v>0.09</v>
      </c>
      <c r="C9" s="27">
        <v>6.9000000000000006E-2</v>
      </c>
      <c r="D9" s="27">
        <v>2.1000000000000001E-2</v>
      </c>
      <c r="E9" s="27">
        <v>0.114</v>
      </c>
      <c r="F9" s="27">
        <v>0.06</v>
      </c>
      <c r="G9" s="27">
        <v>1.7600000000000001E-2</v>
      </c>
    </row>
  </sheetData>
  <sheetProtection password="C18C" sheet="1" objects="1" scenarios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6d50f11-2948-4504-b85a-3bd8bed9a0fc}" enabled="1" method="Standard" siteId="{a8f2ac6f-681f-4361-b51f-c85d86014a1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Energetická kalkulácia</vt:lpstr>
      <vt:lpstr>Ciele</vt:lpstr>
    </vt:vector>
  </TitlesOfParts>
  <Company>Global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Autor</cp:lastModifiedBy>
  <cp:lastPrinted>2022-06-28T13:08:42Z</cp:lastPrinted>
  <dcterms:created xsi:type="dcterms:W3CDTF">2020-06-16T13:50:08Z</dcterms:created>
  <dcterms:modified xsi:type="dcterms:W3CDTF">2024-01-12T09:13:22Z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6d50f11-2948-4504-b85a-3bd8bed9a0fc_Enabled">
    <vt:lpwstr>true</vt:lpwstr>
  </property>
  <property fmtid="{D5CDD505-2E9C-101B-9397-08002B2CF9AE}" pid="3" name="MSIP_Label_b6d50f11-2948-4504-b85a-3bd8bed9a0fc_SetDate">
    <vt:lpwstr>2022-10-11T12:16:17Z</vt:lpwstr>
  </property>
  <property fmtid="{D5CDD505-2E9C-101B-9397-08002B2CF9AE}" pid="4" name="MSIP_Label_b6d50f11-2948-4504-b85a-3bd8bed9a0fc_Method">
    <vt:lpwstr>Standard</vt:lpwstr>
  </property>
  <property fmtid="{D5CDD505-2E9C-101B-9397-08002B2CF9AE}" pid="5" name="MSIP_Label_b6d50f11-2948-4504-b85a-3bd8bed9a0fc_Name">
    <vt:lpwstr>Internal</vt:lpwstr>
  </property>
  <property fmtid="{D5CDD505-2E9C-101B-9397-08002B2CF9AE}" pid="6" name="MSIP_Label_b6d50f11-2948-4504-b85a-3bd8bed9a0fc_SiteId">
    <vt:lpwstr>a8f2ac6f-681f-4361-b51f-c85d86014a17</vt:lpwstr>
  </property>
  <property fmtid="{D5CDD505-2E9C-101B-9397-08002B2CF9AE}" pid="7" name="MSIP_Label_b6d50f11-2948-4504-b85a-3bd8bed9a0fc_ActionId">
    <vt:lpwstr>55456c1a-dd74-4c4e-9d81-5e3ca6a12519</vt:lpwstr>
  </property>
  <property fmtid="{D5CDD505-2E9C-101B-9397-08002B2CF9AE}" pid="8" name="MSIP_Label_b6d50f11-2948-4504-b85a-3bd8bed9a0fc_ContentBits">
    <vt:lpwstr>2</vt:lpwstr>
  </property>
</Properties>
</file>